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640" activeTab="2"/>
  </bookViews>
  <sheets>
    <sheet name="Календарь" sheetId="1" r:id="rId1"/>
    <sheet name="Календарь 2" sheetId="2" r:id="rId2"/>
    <sheet name="Календарь с часами " sheetId="3" r:id="rId3"/>
    <sheet name="Лист1" sheetId="4" r:id="rId4"/>
  </sheets>
  <definedNames>
    <definedName name="AprSun1" localSheetId="1">DATE('Календарь 2'!CalendarYear,4,1)-WEEKDAY(DATE('Календарь 2'!CalendarYear,4,1))+1</definedName>
    <definedName name="AprSun1" localSheetId="2">DATE('Календарь с часами '!CalendarYear,4,1)-WEEKDAY(DATE('Календарь с часами '!CalendarYear,4,1))+1</definedName>
    <definedName name="AprSun1">DATE(CalendarYear,4,1)-WEEKDAY(DATE(CalendarYear,4,1))+1</definedName>
    <definedName name="AugSun1" localSheetId="1">DATE('Календарь 2'!CalendarYear,8,1)-WEEKDAY(DATE('Календарь 2'!CalendarYear,8,1))+1</definedName>
    <definedName name="AugSun1" localSheetId="2">DATE('Календарь с часами '!CalendarYear,8,1)-WEEKDAY(DATE('Календарь с часами '!CalendarYear,8,1))+1</definedName>
    <definedName name="AugSun1">DATE(CalendarYear,8,1)-WEEKDAY(DATE(CalendarYear,8,1))+1</definedName>
    <definedName name="CalendarYear" localSheetId="1">'Календарь 2'!$U$1</definedName>
    <definedName name="CalendarYear" localSheetId="2">'Календарь с часами '!$U$1</definedName>
    <definedName name="CalendarYear">'Календарь'!$L$1</definedName>
    <definedName name="DecSun1" localSheetId="1">DATE('Календарь 2'!CalendarYear,12,1)-WEEKDAY(DATE('Календарь 2'!CalendarYear,12,1))+1</definedName>
    <definedName name="DecSun1" localSheetId="2">DATE('Календарь с часами '!CalendarYear,12,1)-WEEKDAY(DATE('Календарь с часами '!CalendarYear,12,1))+1</definedName>
    <definedName name="DecSun1">DATE(CalendarYear,12,1)-WEEKDAY(DATE(CalendarYear,12,1))+1</definedName>
    <definedName name="FebSun1" localSheetId="1">DATE('Календарь 2'!CalendarYear,2,1)-WEEKDAY(DATE('Календарь 2'!CalendarYear,2,1))+1</definedName>
    <definedName name="FebSun1" localSheetId="2">DATE('Календарь с часами '!CalendarYear,2,1)-WEEKDAY(DATE('Календарь с часами '!CalendarYear,2,1))+1</definedName>
    <definedName name="FebSun1">DATE(CalendarYear,2,1)-WEEKDAY(DATE(CalendarYear,2,1))+1</definedName>
    <definedName name="JanSun1" localSheetId="1">DATE('Календарь 2'!CalendarYear,1,1)-WEEKDAY(DATE('Календарь 2'!CalendarYear,1,1))+1</definedName>
    <definedName name="JanSun1" localSheetId="2">DATE('Календарь с часами '!CalendarYear,1,1)-WEEKDAY(DATE('Календарь с часами '!CalendarYear,1,1))+1</definedName>
    <definedName name="JanSun1">DATE(CalendarYear,1,1)-WEEKDAY(DATE(CalendarYear,1,1))+1</definedName>
    <definedName name="JulSun1" localSheetId="1">DATE('Календарь 2'!CalendarYear,7,1)-WEEKDAY(DATE('Календарь 2'!CalendarYear,7,1))+1</definedName>
    <definedName name="JulSun1" localSheetId="2">DATE('Календарь с часами '!CalendarYear,7,1)-WEEKDAY(DATE('Календарь с часами '!CalendarYear,7,1))+1</definedName>
    <definedName name="JulSun1">DATE(CalendarYear,7,1)-WEEKDAY(DATE(CalendarYear,7,1))+1</definedName>
    <definedName name="JunSun1" localSheetId="1">DATE('Календарь 2'!CalendarYear,6,1)-WEEKDAY(DATE('Календарь 2'!CalendarYear,6,1))+1</definedName>
    <definedName name="JunSun1" localSheetId="2">DATE('Календарь с часами '!CalendarYear,6,1)-WEEKDAY(DATE('Календарь с часами '!CalendarYear,6,1))+1</definedName>
    <definedName name="JunSun1">DATE(CalendarYear,6,1)-WEEKDAY(DATE(CalendarYear,6,1))+1</definedName>
    <definedName name="MarSun1" localSheetId="1">DATE('Календарь 2'!CalendarYear,3,1)-WEEKDAY(DATE('Календарь 2'!CalendarYear,3,1))+1</definedName>
    <definedName name="MarSun1" localSheetId="2">DATE('Календарь с часами '!CalendarYear,3,1)-WEEKDAY(DATE('Календарь с часами '!CalendarYear,3,1))+1</definedName>
    <definedName name="MarSun1">DATE(CalendarYear,3,1)-WEEKDAY(DATE(CalendarYear,3,1))+1</definedName>
    <definedName name="MaySun1" localSheetId="1">DATE('Календарь 2'!CalendarYear,5,1)-WEEKDAY(DATE('Календарь 2'!CalendarYear,5,1))+1</definedName>
    <definedName name="MaySun1" localSheetId="2">DATE('Календарь с часами '!CalendarYear,5,1)-WEEKDAY(DATE('Календарь с часами '!CalendarYear,5,1))+1</definedName>
    <definedName name="MaySun1">DATE(CalendarYear,5,1)-WEEKDAY(DATE(CalendarYear,5,1))+1</definedName>
    <definedName name="NovSun1" localSheetId="1">DATE('Календарь 2'!CalendarYear,11,1)-WEEKDAY(DATE('Календарь 2'!CalendarYear,11,1))+1</definedName>
    <definedName name="NovSun1" localSheetId="2">DATE('Календарь с часами '!CalendarYear,11,1)-WEEKDAY(DATE('Календарь с часами '!CalendarYear,11,1))+1</definedName>
    <definedName name="NovSun1">DATE(CalendarYear,11,1)-WEEKDAY(DATE(CalendarYear,11,1))+1</definedName>
    <definedName name="OctSun1" localSheetId="1">DATE('Календарь 2'!CalendarYear,10,1)-WEEKDAY(DATE('Календарь 2'!CalendarYear,10,1))+1</definedName>
    <definedName name="OctSun1" localSheetId="2">DATE('Календарь с часами '!CalendarYear,10,1)-WEEKDAY(DATE('Календарь с часами '!CalendarYear,10,1))+1</definedName>
    <definedName name="OctSun1">DATE(CalendarYear,10,1)-WEEKDAY(DATE(CalendarYear,10,1))+1</definedName>
    <definedName name="SepSun1" localSheetId="1">DATE('Календарь 2'!CalendarYear,9,1)-WEEKDAY(DATE('Календарь 2'!CalendarYear,9,1))+1</definedName>
    <definedName name="SepSun1" localSheetId="2">DATE('Календарь с часами '!CalendarYear,9,1)-WEEKDAY(DATE('Календарь с часами '!CalendarYear,9,1))+1</definedName>
    <definedName name="SepSun1">DATE(CalendarYear,9,1)-WEEKDAY(DATE(CalendarYear,9,1))+1</definedName>
    <definedName name="_xlnm.Print_Area" localSheetId="0">'Календарь'!$A$1:$AA$40</definedName>
    <definedName name="_xlnm.Print_Area" localSheetId="1">'Календарь 2'!$A$1:$AA$47</definedName>
    <definedName name="_xlnm.Print_Area" localSheetId="2">'Календарь с часами '!$B$1:$AA$67</definedName>
  </definedNames>
  <calcPr fullCalcOnLoad="1"/>
</workbook>
</file>

<file path=xl/sharedStrings.xml><?xml version="1.0" encoding="utf-8"?>
<sst xmlns="http://schemas.openxmlformats.org/spreadsheetml/2006/main" count="344" uniqueCount="35">
  <si>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</si>
  <si>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</si>
  <si>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</si>
  <si>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</si>
  <si>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</si>
  <si>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</si>
  <si>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</si>
  <si>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</si>
  <si>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</si>
  <si>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</si>
  <si>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</si>
  <si>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</si>
  <si>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</t>
  </si>
  <si>
    <t>В</t>
  </si>
  <si>
    <t>С</t>
  </si>
  <si>
    <t>Ч</t>
  </si>
  <si>
    <t>Рабочие дни</t>
  </si>
  <si>
    <t>Сокращенные рабочие дни</t>
  </si>
  <si>
    <t>Выходные дни</t>
  </si>
  <si>
    <t>Праздничные дни</t>
  </si>
  <si>
    <t>Обозначения:</t>
  </si>
  <si>
    <t>17 рабочих дней и 14 выходных</t>
  </si>
  <si>
    <t>21 рабочий день и 9 выходных</t>
  </si>
  <si>
    <t>20 рабочих дней и 11 выходных</t>
  </si>
  <si>
    <t>20 рабочих дней и 10 выходных</t>
  </si>
  <si>
    <t>22 рабочих дня и 9 выходных</t>
  </si>
  <si>
    <t>23 рабочих дня и 8 выходных</t>
  </si>
  <si>
    <t>21 рабочий день и 10 выходных</t>
  </si>
  <si>
    <t>всего в году 247 рабочих дней и 118 выходных</t>
  </si>
  <si>
    <t>Производственный календарь России на</t>
  </si>
  <si>
    <t>год</t>
  </si>
  <si>
    <t>при 40-часовой неделе</t>
  </si>
  <si>
    <t>при 36-часовой неделе</t>
  </si>
  <si>
    <t>при 24-часовой неделе</t>
  </si>
  <si>
    <t>Рабочее время (в часах)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</si>
</sst>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8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Roboto"/>
      <family val="0"/>
    </font>
    <font>
      <sz val="9"/>
      <name val="Roboto"/>
      <family val="0"/>
    </font>
    <font>
      <sz val="8"/>
      <color indexed="8"/>
      <name val="Calibri"/>
      <family val="2"/>
    </font>
    <font>
      <sz val="8"/>
      <color indexed="8"/>
      <name val="Roboto"/>
      <family val="0"/>
    </font>
    <font>
      <b/>
      <sz val="26"/>
      <color indexed="9"/>
      <name val="Roboto"/>
      <family val="0"/>
    </font>
    <font>
      <sz val="8"/>
      <color indexed="9"/>
      <name val="Roboto"/>
      <family val="0"/>
    </font>
    <font>
      <b/>
      <sz val="8"/>
      <color indexed="55"/>
      <name val="Roboto"/>
      <family val="0"/>
    </font>
    <font>
      <b/>
      <sz val="12"/>
      <color indexed="8"/>
      <name val="Roboto"/>
      <family val="0"/>
    </font>
    <font>
      <sz val="9"/>
      <color indexed="8"/>
      <name val="Roboto"/>
      <family val="0"/>
    </font>
    <font>
      <sz val="10"/>
      <color indexed="8"/>
      <name val="Roboto"/>
      <family val="0"/>
    </font>
    <font>
      <b/>
      <sz val="9"/>
      <color indexed="55"/>
      <name val="Roboto"/>
      <family val="0"/>
    </font>
    <font>
      <b/>
      <sz val="9"/>
      <color indexed="8"/>
      <name val="Roboto"/>
      <family val="0"/>
    </font>
    <font>
      <b/>
      <sz val="10"/>
      <color indexed="9"/>
      <name val="Roboto"/>
      <family val="0"/>
    </font>
    <font>
      <sz val="10"/>
      <color indexed="9"/>
      <name val="Roboto"/>
      <family val="0"/>
    </font>
    <font>
      <sz val="8"/>
      <color indexed="9"/>
      <name val="Calibri"/>
      <family val="2"/>
    </font>
    <font>
      <b/>
      <sz val="9.5"/>
      <color indexed="25"/>
      <name val="Roboto"/>
      <family val="0"/>
    </font>
    <font>
      <sz val="9"/>
      <color indexed="23"/>
      <name val="Roboto"/>
      <family val="0"/>
    </font>
    <font>
      <b/>
      <sz val="20"/>
      <color indexed="9"/>
      <name val="Roboto"/>
      <family val="0"/>
    </font>
    <font>
      <b/>
      <sz val="18"/>
      <color indexed="9"/>
      <name val="Roboto"/>
      <family val="0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49"/>
      <name val="Calibri"/>
      <family val="2"/>
    </font>
    <font>
      <sz val="9"/>
      <color indexed="63"/>
      <name val="Arial"/>
      <family val="2"/>
    </font>
    <font>
      <sz val="10"/>
      <color indexed="63"/>
      <name val="Roboto"/>
      <family val="0"/>
    </font>
    <font>
      <u val="single"/>
      <sz val="8"/>
      <color indexed="54"/>
      <name val="Calibri"/>
      <family val="2"/>
    </font>
    <font>
      <sz val="10"/>
      <color indexed="23"/>
      <name val="Roboto"/>
      <family val="0"/>
    </font>
    <font>
      <sz val="8"/>
      <color indexed="23"/>
      <name val="Arial"/>
      <family val="2"/>
    </font>
    <font>
      <sz val="8"/>
      <color indexed="23"/>
      <name val="Roboto"/>
      <family val="0"/>
    </font>
    <font>
      <sz val="9"/>
      <color indexed="23"/>
      <name val="Arial"/>
      <family val="2"/>
    </font>
    <font>
      <sz val="8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boto"/>
      <family val="0"/>
    </font>
    <font>
      <b/>
      <sz val="26"/>
      <color theme="0"/>
      <name val="Roboto"/>
      <family val="0"/>
    </font>
    <font>
      <sz val="8"/>
      <color theme="0"/>
      <name val="Roboto"/>
      <family val="0"/>
    </font>
    <font>
      <b/>
      <sz val="8"/>
      <color theme="0" tint="-0.24997000396251678"/>
      <name val="Roboto"/>
      <family val="0"/>
    </font>
    <font>
      <b/>
      <sz val="12"/>
      <color theme="1"/>
      <name val="Roboto"/>
      <family val="0"/>
    </font>
    <font>
      <sz val="9"/>
      <color theme="1"/>
      <name val="Roboto"/>
      <family val="0"/>
    </font>
    <font>
      <sz val="10"/>
      <color theme="1"/>
      <name val="Roboto"/>
      <family val="0"/>
    </font>
    <font>
      <b/>
      <sz val="9"/>
      <color theme="0" tint="-0.24997000396251678"/>
      <name val="Roboto"/>
      <family val="0"/>
    </font>
    <font>
      <b/>
      <sz val="9"/>
      <color theme="1"/>
      <name val="Roboto"/>
      <family val="0"/>
    </font>
    <font>
      <b/>
      <sz val="10"/>
      <color theme="0"/>
      <name val="Roboto"/>
      <family val="0"/>
    </font>
    <font>
      <sz val="10"/>
      <color theme="0"/>
      <name val="Roboto"/>
      <family val="0"/>
    </font>
    <font>
      <sz val="8"/>
      <color theme="0"/>
      <name val="Calibri"/>
      <family val="2"/>
    </font>
    <font>
      <sz val="9"/>
      <color rgb="FF333333"/>
      <name val="Arial"/>
      <family val="2"/>
    </font>
    <font>
      <sz val="10"/>
      <color rgb="FF333333"/>
      <name val="Roboto"/>
      <family val="0"/>
    </font>
    <font>
      <b/>
      <sz val="9.5"/>
      <color theme="8"/>
      <name val="Roboto"/>
      <family val="0"/>
    </font>
    <font>
      <sz val="9"/>
      <color theme="0" tint="-0.4999699890613556"/>
      <name val="Roboto"/>
      <family val="0"/>
    </font>
    <font>
      <b/>
      <sz val="20"/>
      <color theme="0"/>
      <name val="Roboto"/>
      <family val="0"/>
    </font>
    <font>
      <b/>
      <sz val="18"/>
      <color theme="0"/>
      <name val="Roboto"/>
      <family val="0"/>
    </font>
    <font>
      <sz val="10"/>
      <color theme="0" tint="-0.4999699890613556"/>
      <name val="Roboto"/>
      <family val="0"/>
    </font>
    <font>
      <sz val="8"/>
      <color theme="0" tint="-0.4999699890613556"/>
      <name val="Arial"/>
      <family val="2"/>
    </font>
    <font>
      <sz val="8"/>
      <color theme="0" tint="-0.4999699890613556"/>
      <name val="Roboto"/>
      <family val="0"/>
    </font>
    <font>
      <sz val="9"/>
      <color theme="0" tint="-0.4999699890613556"/>
      <name val="Arial"/>
      <family val="2"/>
    </font>
    <font>
      <sz val="8"/>
      <color theme="0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164" fontId="0" fillId="24" borderId="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65" fillId="24" borderId="0" xfId="0" applyFont="1" applyFill="1" applyAlignment="1">
      <alignment/>
    </xf>
    <xf numFmtId="0" fontId="66" fillId="24" borderId="0" xfId="0" applyFont="1" applyFill="1" applyBorder="1" applyAlignment="1">
      <alignment vertical="center"/>
    </xf>
    <xf numFmtId="0" fontId="67" fillId="24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Alignment="1">
      <alignment/>
    </xf>
    <xf numFmtId="0" fontId="68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164" fontId="65" fillId="20" borderId="0" xfId="0" applyNumberFormat="1" applyFont="1" applyFill="1" applyBorder="1" applyAlignment="1">
      <alignment horizontal="center" vertical="center"/>
    </xf>
    <xf numFmtId="164" fontId="65" fillId="22" borderId="0" xfId="0" applyNumberFormat="1" applyFont="1" applyFill="1" applyBorder="1" applyAlignment="1">
      <alignment horizontal="center" vertical="center"/>
    </xf>
    <xf numFmtId="164" fontId="3" fillId="22" borderId="0" xfId="0" applyNumberFormat="1" applyFont="1" applyFill="1" applyBorder="1" applyAlignment="1">
      <alignment horizontal="center" vertical="center"/>
    </xf>
    <xf numFmtId="164" fontId="65" fillId="0" borderId="0" xfId="0" applyNumberFormat="1" applyFont="1" applyFill="1" applyBorder="1" applyAlignment="1">
      <alignment horizontal="center" vertical="center"/>
    </xf>
    <xf numFmtId="164" fontId="65" fillId="4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164" fontId="65" fillId="0" borderId="0" xfId="0" applyNumberFormat="1" applyFont="1" applyFill="1" applyBorder="1" applyAlignment="1">
      <alignment vertical="center"/>
    </xf>
    <xf numFmtId="0" fontId="65" fillId="0" borderId="0" xfId="0" applyFont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70" fillId="0" borderId="0" xfId="0" applyFont="1" applyAlignment="1">
      <alignment vertical="center"/>
    </xf>
    <xf numFmtId="0" fontId="71" fillId="33" borderId="0" xfId="0" applyFont="1" applyFill="1" applyBorder="1" applyAlignment="1">
      <alignment/>
    </xf>
    <xf numFmtId="0" fontId="71" fillId="22" borderId="0" xfId="0" applyFont="1" applyFill="1" applyBorder="1" applyAlignment="1">
      <alignment/>
    </xf>
    <xf numFmtId="0" fontId="71" fillId="20" borderId="0" xfId="0" applyFont="1" applyFill="1" applyBorder="1" applyAlignment="1">
      <alignment/>
    </xf>
    <xf numFmtId="0" fontId="65" fillId="0" borderId="0" xfId="0" applyFont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164" fontId="70" fillId="20" borderId="0" xfId="0" applyNumberFormat="1" applyFont="1" applyFill="1" applyBorder="1" applyAlignment="1">
      <alignment horizontal="center" vertical="center"/>
    </xf>
    <xf numFmtId="164" fontId="70" fillId="22" borderId="0" xfId="0" applyNumberFormat="1" applyFont="1" applyFill="1" applyBorder="1" applyAlignment="1">
      <alignment horizontal="center" vertical="center"/>
    </xf>
    <xf numFmtId="164" fontId="4" fillId="22" borderId="0" xfId="0" applyNumberFormat="1" applyFont="1" applyFill="1" applyBorder="1" applyAlignment="1">
      <alignment horizontal="center" vertical="center"/>
    </xf>
    <xf numFmtId="164" fontId="70" fillId="0" borderId="0" xfId="0" applyNumberFormat="1" applyFont="1" applyFill="1" applyBorder="1" applyAlignment="1">
      <alignment horizontal="center" vertical="center"/>
    </xf>
    <xf numFmtId="164" fontId="70" fillId="4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164" fontId="70" fillId="0" borderId="0" xfId="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164" fontId="70" fillId="33" borderId="0" xfId="0" applyNumberFormat="1" applyFont="1" applyFill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/>
    </xf>
    <xf numFmtId="164" fontId="65" fillId="33" borderId="0" xfId="0" applyNumberFormat="1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 vertical="center"/>
    </xf>
    <xf numFmtId="0" fontId="71" fillId="24" borderId="0" xfId="0" applyFont="1" applyFill="1" applyBorder="1" applyAlignment="1">
      <alignment/>
    </xf>
    <xf numFmtId="0" fontId="71" fillId="24" borderId="0" xfId="0" applyFont="1" applyFill="1" applyAlignment="1">
      <alignment/>
    </xf>
    <xf numFmtId="0" fontId="74" fillId="24" borderId="0" xfId="0" applyFont="1" applyFill="1" applyBorder="1" applyAlignment="1">
      <alignment vertical="center"/>
    </xf>
    <xf numFmtId="0" fontId="74" fillId="24" borderId="0" xfId="0" applyFont="1" applyFill="1" applyBorder="1" applyAlignment="1">
      <alignment/>
    </xf>
    <xf numFmtId="0" fontId="75" fillId="24" borderId="0" xfId="0" applyFont="1" applyFill="1" applyAlignment="1">
      <alignment/>
    </xf>
    <xf numFmtId="0" fontId="71" fillId="34" borderId="0" xfId="0" applyFont="1" applyFill="1" applyBorder="1" applyAlignment="1">
      <alignment/>
    </xf>
    <xf numFmtId="0" fontId="76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70" fillId="34" borderId="0" xfId="0" applyFont="1" applyFill="1" applyAlignment="1">
      <alignment vertical="center"/>
    </xf>
    <xf numFmtId="164" fontId="70" fillId="34" borderId="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70" fillId="0" borderId="0" xfId="0" applyFont="1" applyAlignment="1">
      <alignment/>
    </xf>
    <xf numFmtId="164" fontId="65" fillId="0" borderId="0" xfId="0" applyNumberFormat="1" applyFont="1" applyFill="1" applyBorder="1" applyAlignment="1">
      <alignment/>
    </xf>
    <xf numFmtId="0" fontId="70" fillId="0" borderId="0" xfId="0" applyFont="1" applyAlignment="1">
      <alignment horizontal="center"/>
    </xf>
    <xf numFmtId="0" fontId="65" fillId="24" borderId="0" xfId="0" applyFont="1" applyFill="1" applyAlignment="1">
      <alignment horizontal="center"/>
    </xf>
    <xf numFmtId="0" fontId="65" fillId="24" borderId="0" xfId="0" applyFont="1" applyFill="1" applyBorder="1" applyAlignment="1">
      <alignment/>
    </xf>
    <xf numFmtId="0" fontId="65" fillId="0" borderId="0" xfId="0" applyFont="1" applyAlignment="1">
      <alignment horizontal="center" vertic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 wrapText="1"/>
    </xf>
    <xf numFmtId="0" fontId="7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24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0" fillId="0" borderId="0" xfId="0" applyFont="1" applyAlignment="1">
      <alignment horizontal="center"/>
    </xf>
    <xf numFmtId="0" fontId="81" fillId="24" borderId="0" xfId="0" applyFont="1" applyFill="1" applyBorder="1" applyAlignment="1">
      <alignment horizontal="center" vertical="center"/>
    </xf>
    <xf numFmtId="0" fontId="82" fillId="24" borderId="0" xfId="0" applyFont="1" applyFill="1" applyBorder="1" applyAlignment="1">
      <alignment horizontal="right" vertical="center" wrapText="1"/>
    </xf>
    <xf numFmtId="0" fontId="82" fillId="24" borderId="0" xfId="0" applyFont="1" applyFill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83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34" borderId="0" xfId="0" applyFont="1" applyFill="1" applyAlignment="1">
      <alignment vertical="center"/>
    </xf>
    <xf numFmtId="2" fontId="85" fillId="34" borderId="0" xfId="0" applyNumberFormat="1" applyFont="1" applyFill="1" applyAlignment="1">
      <alignment vertical="center"/>
    </xf>
    <xf numFmtId="2" fontId="80" fillId="0" borderId="0" xfId="0" applyNumberFormat="1" applyFont="1" applyAlignment="1">
      <alignment/>
    </xf>
    <xf numFmtId="2" fontId="80" fillId="34" borderId="0" xfId="0" applyNumberFormat="1" applyFont="1" applyFill="1" applyAlignment="1">
      <alignment vertical="center"/>
    </xf>
    <xf numFmtId="2" fontId="80" fillId="0" borderId="0" xfId="0" applyNumberFormat="1" applyFont="1" applyAlignment="1">
      <alignment horizontal="center"/>
    </xf>
    <xf numFmtId="0" fontId="80" fillId="34" borderId="0" xfId="0" applyNumberFormat="1" applyFont="1" applyFill="1" applyAlignment="1">
      <alignment vertical="center"/>
    </xf>
    <xf numFmtId="0" fontId="85" fillId="0" borderId="0" xfId="0" applyFont="1" applyAlignment="1">
      <alignment/>
    </xf>
    <xf numFmtId="2" fontId="80" fillId="34" borderId="0" xfId="0" applyNumberFormat="1" applyFont="1" applyFill="1" applyBorder="1" applyAlignment="1">
      <alignment horizontal="center" vertical="center"/>
    </xf>
    <xf numFmtId="2" fontId="86" fillId="0" borderId="0" xfId="0" applyNumberFormat="1" applyFont="1" applyAlignment="1">
      <alignment horizontal="right"/>
    </xf>
    <xf numFmtId="2" fontId="87" fillId="0" borderId="0" xfId="0" applyNumberFormat="1" applyFont="1" applyAlignment="1">
      <alignment/>
    </xf>
    <xf numFmtId="2" fontId="86" fillId="0" borderId="0" xfId="0" applyNumberFormat="1" applyFont="1" applyAlignment="1">
      <alignment horizontal="center"/>
    </xf>
    <xf numFmtId="2" fontId="80" fillId="0" borderId="0" xfId="0" applyNumberFormat="1" applyFont="1" applyFill="1" applyBorder="1" applyAlignment="1">
      <alignment horizontal="center" vertical="center"/>
    </xf>
    <xf numFmtId="164" fontId="85" fillId="0" borderId="0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vertical="center"/>
    </xf>
    <xf numFmtId="0" fontId="85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Другая 13">
      <a:dk1>
        <a:sysClr val="windowText" lastClr="000000"/>
      </a:dk1>
      <a:lt1>
        <a:sysClr val="window" lastClr="FFFFFF"/>
      </a:lt1>
      <a:dk2>
        <a:srgbClr val="1D3641"/>
      </a:dk2>
      <a:lt2>
        <a:srgbClr val="DFE6D0"/>
      </a:lt2>
      <a:accent1>
        <a:srgbClr val="FFAC05"/>
      </a:accent1>
      <a:accent2>
        <a:srgbClr val="CFC60D"/>
      </a:accent2>
      <a:accent3>
        <a:srgbClr val="FED459"/>
      </a:accent3>
      <a:accent4>
        <a:srgbClr val="FFFBEF"/>
      </a:accent4>
      <a:accent5>
        <a:srgbClr val="BC4472"/>
      </a:accent5>
      <a:accent6>
        <a:srgbClr val="B9AB6F"/>
      </a:accent6>
      <a:hlink>
        <a:srgbClr val="66AACD"/>
      </a:hlink>
      <a:folHlink>
        <a:srgbClr val="809DB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1429" cap="flat" cmpd="sng" algn="ctr">
          <a:solidFill>
            <a:schemeClr val="phClr"/>
          </a:solidFill>
          <a:prstDash val="solid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AJ40"/>
  <sheetViews>
    <sheetView showGridLines="0" zoomScalePageLayoutView="0" workbookViewId="0" topLeftCell="A1">
      <selection activeCell="P25" sqref="P25"/>
    </sheetView>
  </sheetViews>
  <sheetFormatPr defaultColWidth="9.5" defaultRowHeight="11.25"/>
  <cols>
    <col min="1" max="1" width="1.83203125" style="1" customWidth="1"/>
    <col min="2" max="2" width="5.16015625" style="1" customWidth="1"/>
    <col min="3" max="26" width="5" style="1" customWidth="1"/>
    <col min="27" max="27" width="1.83203125" style="1" customWidth="1"/>
    <col min="28" max="28" width="9.33203125" style="1" customWidth="1"/>
    <col min="29" max="29" width="5" style="1" customWidth="1"/>
    <col min="30" max="31" width="9.33203125" style="1" customWidth="1"/>
    <col min="32" max="32" width="30.5" style="1" bestFit="1" customWidth="1"/>
    <col min="33" max="33" width="8.5" style="1" customWidth="1"/>
    <col min="34" max="34" width="9.33203125" style="1" customWidth="1"/>
    <col min="35" max="35" width="5.83203125" style="1" customWidth="1"/>
    <col min="36" max="36" width="9.33203125" style="1" customWidth="1"/>
    <col min="37" max="37" width="34.5" style="1" bestFit="1" customWidth="1"/>
    <col min="38" max="38" width="5" style="1" customWidth="1"/>
    <col min="39" max="39" width="9.5" style="1" customWidth="1"/>
    <col min="40" max="40" width="23.33203125" style="1" bestFit="1" customWidth="1"/>
    <col min="41" max="41" width="5.83203125" style="1" customWidth="1"/>
    <col min="42" max="16384" width="9.5" style="1" customWidth="1"/>
  </cols>
  <sheetData>
    <row r="1" spans="1:27" ht="30" customHeight="1">
      <c r="A1" s="4"/>
      <c r="B1" s="8"/>
      <c r="C1" s="52"/>
      <c r="D1" s="52"/>
      <c r="E1" s="52"/>
      <c r="F1" s="52"/>
      <c r="G1" s="9"/>
      <c r="H1" s="10"/>
      <c r="I1" s="10"/>
      <c r="J1" s="10"/>
      <c r="K1" s="10"/>
      <c r="L1" s="70">
        <v>2018</v>
      </c>
      <c r="M1" s="70"/>
      <c r="N1" s="70"/>
      <c r="O1" s="70"/>
      <c r="P1" s="71"/>
      <c r="Q1" s="10"/>
      <c r="R1" s="10"/>
      <c r="S1" s="7"/>
      <c r="T1" s="7"/>
      <c r="U1" s="7"/>
      <c r="V1" s="4"/>
      <c r="W1" s="4"/>
      <c r="X1" s="4"/>
      <c r="Y1" s="4"/>
      <c r="Z1" s="4"/>
      <c r="AA1" s="4"/>
    </row>
    <row r="2" spans="1:34" ht="24" customHeight="1">
      <c r="A2" s="4"/>
      <c r="B2" s="11"/>
      <c r="C2" s="68" t="s">
        <v>0</v>
      </c>
      <c r="D2" s="69"/>
      <c r="E2" s="69"/>
      <c r="F2" s="69"/>
      <c r="G2" s="69"/>
      <c r="H2" s="69"/>
      <c r="I2" s="69"/>
      <c r="J2" s="23"/>
      <c r="K2" s="68" t="s">
        <v>1</v>
      </c>
      <c r="L2" s="69"/>
      <c r="M2" s="69"/>
      <c r="N2" s="69"/>
      <c r="O2" s="69"/>
      <c r="P2" s="69"/>
      <c r="Q2" s="69"/>
      <c r="R2" s="15"/>
      <c r="S2" s="68" t="s">
        <v>2</v>
      </c>
      <c r="T2" s="69"/>
      <c r="U2" s="69"/>
      <c r="V2" s="69"/>
      <c r="W2" s="69"/>
      <c r="X2" s="69"/>
      <c r="Y2" s="69"/>
      <c r="Z2" s="2"/>
      <c r="AA2" s="5"/>
      <c r="AH2" s="2"/>
    </row>
    <row r="3" spans="1:27" ht="15" customHeight="1">
      <c r="A3" s="4"/>
      <c r="B3" s="11"/>
      <c r="C3" s="13" t="s">
        <v>12</v>
      </c>
      <c r="D3" s="13" t="s">
        <v>13</v>
      </c>
      <c r="E3" s="13" t="s">
        <v>14</v>
      </c>
      <c r="F3" s="13" t="s">
        <v>15</v>
      </c>
      <c r="G3" s="13" t="s">
        <v>12</v>
      </c>
      <c r="H3" s="13" t="s">
        <v>14</v>
      </c>
      <c r="I3" s="13" t="s">
        <v>13</v>
      </c>
      <c r="J3" s="14"/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12</v>
      </c>
      <c r="P3" s="13" t="s">
        <v>14</v>
      </c>
      <c r="Q3" s="13" t="s">
        <v>13</v>
      </c>
      <c r="R3" s="15"/>
      <c r="S3" s="13" t="s">
        <v>12</v>
      </c>
      <c r="T3" s="13" t="s">
        <v>13</v>
      </c>
      <c r="U3" s="13" t="s">
        <v>14</v>
      </c>
      <c r="V3" s="13" t="s">
        <v>15</v>
      </c>
      <c r="W3" s="13" t="s">
        <v>12</v>
      </c>
      <c r="X3" s="13" t="s">
        <v>14</v>
      </c>
      <c r="Y3" s="13" t="s">
        <v>13</v>
      </c>
      <c r="AA3" s="4"/>
    </row>
    <row r="4" spans="1:27" ht="15" customHeight="1">
      <c r="A4" s="4"/>
      <c r="B4" s="11"/>
      <c r="C4" s="16">
        <f>IF(DAY(JanSun1)=1,"",IF(AND(YEAR(JanSun1+1)=CalendarYear,MONTH(JanSun1+1)=1),JanSun1+1,""))</f>
        <v>43101</v>
      </c>
      <c r="D4" s="17">
        <f>IF(DAY(JanSun1)=1,"",IF(AND(YEAR(JanSun1+2)=CalendarYear,MONTH(JanSun1+2)=1),JanSun1+2,""))</f>
        <v>43102</v>
      </c>
      <c r="E4" s="17">
        <f>IF(DAY(JanSun1)=1,"",IF(AND(YEAR(JanSun1+3)=CalendarYear,MONTH(JanSun1+3)=1),JanSun1+3,""))</f>
        <v>43103</v>
      </c>
      <c r="F4" s="17">
        <f>IF(DAY(JanSun1)=1,"",IF(AND(YEAR(JanSun1+4)=CalendarYear,MONTH(JanSun1+4)=1),JanSun1+4,""))</f>
        <v>43104</v>
      </c>
      <c r="G4" s="17">
        <f>IF(DAY(JanSun1)=1,"",IF(AND(YEAR(JanSun1+5)=CalendarYear,MONTH(JanSun1+5)=1),JanSun1+5,""))</f>
        <v>43105</v>
      </c>
      <c r="H4" s="18">
        <f>IF(DAY(JanSun1)=1,"",IF(AND(YEAR(JanSun1+6)=CalendarYear,MONTH(JanSun1+6)=1),JanSun1+6,""))</f>
        <v>43106</v>
      </c>
      <c r="I4" s="16">
        <f>IF(DAY(JanSun1)=1,IF(AND(YEAR(JanSun1)=CalendarYear,MONTH(JanSun1)=1),JanSun1,""),IF(AND(YEAR(JanSun1+7)=CalendarYear,MONTH(JanSun1+7)=1),JanSun1+7,""))</f>
        <v>43107</v>
      </c>
      <c r="J4" s="19"/>
      <c r="K4" s="19">
        <f>IF(DAY(FebSun1)=1,"",IF(AND(YEAR(FebSun1+1)=CalendarYear,MONTH(FebSun1+1)=2),FebSun1+1,""))</f>
      </c>
      <c r="L4" s="19">
        <f>IF(DAY(FebSun1)=1,"",IF(AND(YEAR(FebSun1+2)=CalendarYear,MONTH(FebSun1+2)=2),FebSun1+2,""))</f>
      </c>
      <c r="M4" s="19">
        <f>IF(DAY(FebSun1)=1,"",IF(AND(YEAR(FebSun1+3)=CalendarYear,MONTH(FebSun1+3)=2),FebSun1+3,""))</f>
      </c>
      <c r="N4" s="19">
        <f>IF(DAY(FebSun1)=1,"",IF(AND(YEAR(FebSun1+4)=CalendarYear,MONTH(FebSun1+4)=2),FebSun1+4,""))</f>
        <v>43132</v>
      </c>
      <c r="O4" s="19">
        <f>IF(DAY(FebSun1)=1,"",IF(AND(YEAR(FebSun1+5)=CalendarYear,MONTH(FebSun1+5)=2),FebSun1+5,""))</f>
        <v>43133</v>
      </c>
      <c r="P4" s="17">
        <f>IF(DAY(FebSun1)=1,"",IF(AND(YEAR(FebSun1+6)=CalendarYear,MONTH(FebSun1+6)=2),FebSun1+6,""))</f>
        <v>43134</v>
      </c>
      <c r="Q4" s="17">
        <f>IF(DAY(FebSun1)=1,IF(AND(YEAR(FebSun1)=CalendarYear,MONTH(FebSun1)=2),FebSun1,""),IF(AND(YEAR(FebSun1+7)=CalendarYear,MONTH(FebSun1+7)=2),FebSun1+7,""))</f>
        <v>43135</v>
      </c>
      <c r="R4" s="15"/>
      <c r="S4" s="19">
        <f>IF(DAY(MarSun1)=1,"",IF(AND(YEAR(MarSun1+1)=CalendarYear,MONTH(MarSun1+1)=3),MarSun1+1,""))</f>
      </c>
      <c r="T4" s="19">
        <f>IF(DAY(MarSun1)=1,"",IF(AND(YEAR(MarSun1+2)=CalendarYear,MONTH(MarSun1+2)=3),MarSun1+2,""))</f>
      </c>
      <c r="U4" s="19">
        <f>IF(DAY(MarSun1)=1,"",IF(AND(YEAR(MarSun1+3)=CalendarYear,MONTH(MarSun1+3)=3),MarSun1+3,""))</f>
      </c>
      <c r="V4" s="19">
        <f>IF(DAY(MarSun1)=1,"",IF(AND(YEAR(MarSun1+4)=CalendarYear,MONTH(MarSun1+4)=3),MarSun1+4,""))</f>
        <v>43160</v>
      </c>
      <c r="W4" s="19">
        <f>IF(DAY(MarSun1)=1,"",IF(AND(YEAR(MarSun1+5)=CalendarYear,MONTH(MarSun1+5)=3),MarSun1+5,""))</f>
        <v>43161</v>
      </c>
      <c r="X4" s="17">
        <f>IF(DAY(MarSun1)=1,"",IF(AND(YEAR(MarSun1+6)=CalendarYear,MONTH(MarSun1+6)=3),MarSun1+6,""))</f>
        <v>43162</v>
      </c>
      <c r="Y4" s="17">
        <f>IF(DAY(MarSun1)=1,IF(AND(YEAR(MarSun1)=CalendarYear,MONTH(MarSun1)=3),MarSun1,""),IF(AND(YEAR(MarSun1+7)=CalendarYear,MONTH(MarSun1+7)=3),MarSun1+7,""))</f>
        <v>43163</v>
      </c>
      <c r="AA4" s="4"/>
    </row>
    <row r="5" spans="1:27" ht="15" customHeight="1">
      <c r="A5" s="4"/>
      <c r="B5" s="11"/>
      <c r="C5" s="17">
        <f>IF(DAY(JanSun1)=1,IF(AND(YEAR(JanSun1+1)=CalendarYear,MONTH(JanSun1+1)=1),JanSun1+1,""),IF(AND(YEAR(JanSun1+8)=CalendarYear,MONTH(JanSun1+8)=1),JanSun1+8,""))</f>
        <v>43108</v>
      </c>
      <c r="D5" s="19">
        <f>IF(DAY(JanSun1)=1,IF(AND(YEAR(JanSun1+2)=CalendarYear,MONTH(JanSun1+2)=1),JanSun1+2,""),IF(AND(YEAR(JanSun1+9)=CalendarYear,MONTH(JanSun1+9)=1),JanSun1+9,""))</f>
        <v>43109</v>
      </c>
      <c r="E5" s="19">
        <f>IF(DAY(JanSun1)=1,IF(AND(YEAR(JanSun1+3)=CalendarYear,MONTH(JanSun1+3)=1),JanSun1+3,""),IF(AND(YEAR(JanSun1+10)=CalendarYear,MONTH(JanSun1+10)=1),JanSun1+10,""))</f>
        <v>43110</v>
      </c>
      <c r="F5" s="19">
        <f>IF(DAY(JanSun1)=1,IF(AND(YEAR(JanSun1+4)=CalendarYear,MONTH(JanSun1+4)=1),JanSun1+4,""),IF(AND(YEAR(JanSun1+11)=CalendarYear,MONTH(JanSun1+11)=1),JanSun1+11,""))</f>
        <v>43111</v>
      </c>
      <c r="G5" s="19">
        <f>IF(DAY(JanSun1)=1,IF(AND(YEAR(JanSun1+5)=CalendarYear,MONTH(JanSun1+5)=1),JanSun1+5,""),IF(AND(YEAR(JanSun1+12)=CalendarYear,MONTH(JanSun1+12)=1),JanSun1+12,""))</f>
        <v>43112</v>
      </c>
      <c r="H5" s="18">
        <f>IF(DAY(JanSun1)=1,IF(AND(YEAR(JanSun1+6)=CalendarYear,MONTH(JanSun1+6)=1),JanSun1+6,""),IF(AND(YEAR(JanSun1+13)=CalendarYear,MONTH(JanSun1+13)=1),JanSun1+13,""))</f>
        <v>43113</v>
      </c>
      <c r="I5" s="17">
        <f>IF(DAY(JanSun1)=1,IF(AND(YEAR(JanSun1+7)=CalendarYear,MONTH(JanSun1+7)=1),JanSun1+7,""),IF(AND(YEAR(JanSun1+14)=CalendarYear,MONTH(JanSun1+14)=1),JanSun1+14,""))</f>
        <v>43114</v>
      </c>
      <c r="J5" s="19"/>
      <c r="K5" s="19">
        <f>IF(DAY(FebSun1)=1,IF(AND(YEAR(FebSun1+1)=CalendarYear,MONTH(FebSun1+1)=2),FebSun1+1,""),IF(AND(YEAR(FebSun1+8)=CalendarYear,MONTH(FebSun1+8)=2),FebSun1+8,""))</f>
        <v>43136</v>
      </c>
      <c r="L5" s="19">
        <f>IF(DAY(FebSun1)=1,IF(AND(YEAR(FebSun1+2)=CalendarYear,MONTH(FebSun1+2)=2),FebSun1+2,""),IF(AND(YEAR(FebSun1+9)=CalendarYear,MONTH(FebSun1+9)=2),FebSun1+9,""))</f>
        <v>43137</v>
      </c>
      <c r="M5" s="19">
        <f>IF(DAY(FebSun1)=1,IF(AND(YEAR(FebSun1+3)=CalendarYear,MONTH(FebSun1+3)=2),FebSun1+3,""),IF(AND(YEAR(FebSun1+10)=CalendarYear,MONTH(FebSun1+10)=2),FebSun1+10,""))</f>
        <v>43138</v>
      </c>
      <c r="N5" s="19">
        <f>IF(DAY(FebSun1)=1,IF(AND(YEAR(FebSun1+4)=CalendarYear,MONTH(FebSun1+4)=2),FebSun1+4,""),IF(AND(YEAR(FebSun1+11)=CalendarYear,MONTH(FebSun1+11)=2),FebSun1+11,""))</f>
        <v>43139</v>
      </c>
      <c r="O5" s="19">
        <f>IF(DAY(FebSun1)=1,IF(AND(YEAR(FebSun1+5)=CalendarYear,MONTH(FebSun1+5)=2),FebSun1+5,""),IF(AND(YEAR(FebSun1+12)=CalendarYear,MONTH(FebSun1+12)=2),FebSun1+12,""))</f>
        <v>43140</v>
      </c>
      <c r="P5" s="17">
        <f>IF(DAY(FebSun1)=1,IF(AND(YEAR(FebSun1+6)=CalendarYear,MONTH(FebSun1+6)=2),FebSun1+6,""),IF(AND(YEAR(FebSun1+13)=CalendarYear,MONTH(FebSun1+13)=2),FebSun1+13,""))</f>
        <v>43141</v>
      </c>
      <c r="Q5" s="17">
        <f>IF(DAY(FebSun1)=1,IF(AND(YEAR(FebSun1+7)=CalendarYear,MONTH(FebSun1+7)=2),FebSun1+7,""),IF(AND(YEAR(FebSun1+14)=CalendarYear,MONTH(FebSun1+14)=2),FebSun1+14,""))</f>
        <v>43142</v>
      </c>
      <c r="R5" s="15"/>
      <c r="S5" s="19">
        <f>IF(DAY(MarSun1)=1,IF(AND(YEAR(MarSun1+1)=CalendarYear,MONTH(MarSun1+1)=3),MarSun1+1,""),IF(AND(YEAR(MarSun1+8)=CalendarYear,MONTH(MarSun1+8)=3),MarSun1+8,""))</f>
        <v>43164</v>
      </c>
      <c r="T5" s="19">
        <f>IF(DAY(MarSun1)=1,IF(AND(YEAR(MarSun1+2)=CalendarYear,MONTH(MarSun1+2)=3),MarSun1+2,""),IF(AND(YEAR(MarSun1+9)=CalendarYear,MONTH(MarSun1+9)=3),MarSun1+9,""))</f>
        <v>43165</v>
      </c>
      <c r="U5" s="44">
        <f>IF(DAY(MarSun1)=1,IF(AND(YEAR(MarSun1+3)=CalendarYear,MONTH(MarSun1+3)=3),MarSun1+3,""),IF(AND(YEAR(MarSun1+10)=CalendarYear,MONTH(MarSun1+10)=3),MarSun1+10,""))</f>
        <v>43166</v>
      </c>
      <c r="V5" s="16">
        <f>IF(DAY(MarSun1)=1,IF(AND(YEAR(MarSun1+4)=CalendarYear,MONTH(MarSun1+4)=3),MarSun1+4,""),IF(AND(YEAR(MarSun1+11)=CalendarYear,MONTH(MarSun1+11)=3),MarSun1+11,""))</f>
        <v>43167</v>
      </c>
      <c r="W5" s="17">
        <f>IF(DAY(MarSun1)=1,IF(AND(YEAR(MarSun1+5)=CalendarYear,MONTH(MarSun1+5)=3),MarSun1+5,""),IF(AND(YEAR(MarSun1+12)=CalendarYear,MONTH(MarSun1+12)=3),MarSun1+12,""))</f>
        <v>43168</v>
      </c>
      <c r="X5" s="17">
        <f>IF(DAY(MarSun1)=1,IF(AND(YEAR(MarSun1+6)=CalendarYear,MONTH(MarSun1+6)=3),MarSun1+6,""),IF(AND(YEAR(MarSun1+13)=CalendarYear,MONTH(MarSun1+13)=3),MarSun1+13,""))</f>
        <v>43169</v>
      </c>
      <c r="Y5" s="17">
        <f>IF(DAY(MarSun1)=1,IF(AND(YEAR(MarSun1+7)=CalendarYear,MONTH(MarSun1+7)=3),MarSun1+7,""),IF(AND(YEAR(MarSun1+14)=CalendarYear,MONTH(MarSun1+14)=3),MarSun1+14,""))</f>
        <v>43170</v>
      </c>
      <c r="AA5" s="4"/>
    </row>
    <row r="6" spans="1:27" ht="15" customHeight="1">
      <c r="A6" s="4"/>
      <c r="B6" s="11"/>
      <c r="C6" s="19">
        <f>IF(DAY(JanSun1)=1,IF(AND(YEAR(JanSun1+8)=CalendarYear,MONTH(JanSun1+8)=1),JanSun1+8,""),IF(AND(YEAR(JanSun1+15)=CalendarYear,MONTH(JanSun1+15)=1),JanSun1+15,""))</f>
        <v>43115</v>
      </c>
      <c r="D6" s="19">
        <f>IF(DAY(JanSun1)=1,IF(AND(YEAR(JanSun1+9)=CalendarYear,MONTH(JanSun1+9)=1),JanSun1+9,""),IF(AND(YEAR(JanSun1+16)=CalendarYear,MONTH(JanSun1+16)=1),JanSun1+16,""))</f>
        <v>43116</v>
      </c>
      <c r="E6" s="19">
        <f>IF(DAY(JanSun1)=1,IF(AND(YEAR(JanSun1+10)=CalendarYear,MONTH(JanSun1+10)=1),JanSun1+10,""),IF(AND(YEAR(JanSun1+17)=CalendarYear,MONTH(JanSun1+17)=1),JanSun1+17,""))</f>
        <v>43117</v>
      </c>
      <c r="F6" s="19">
        <f>IF(DAY(JanSun1)=1,IF(AND(YEAR(JanSun1+11)=CalendarYear,MONTH(JanSun1+11)=1),JanSun1+11,""),IF(AND(YEAR(JanSun1+18)=CalendarYear,MONTH(JanSun1+18)=1),JanSun1+18,""))</f>
        <v>43118</v>
      </c>
      <c r="G6" s="19">
        <f>IF(DAY(JanSun1)=1,IF(AND(YEAR(JanSun1+12)=CalendarYear,MONTH(JanSun1+12)=1),JanSun1+12,""),IF(AND(YEAR(JanSun1+19)=CalendarYear,MONTH(JanSun1+19)=1),JanSun1+19,""))</f>
        <v>43119</v>
      </c>
      <c r="H6" s="18">
        <f>IF(DAY(JanSun1)=1,IF(AND(YEAR(JanSun1+13)=CalendarYear,MONTH(JanSun1+13)=1),JanSun1+13,""),IF(AND(YEAR(JanSun1+20)=CalendarYear,MONTH(JanSun1+20)=1),JanSun1+20,""))</f>
        <v>43120</v>
      </c>
      <c r="I6" s="17">
        <f>IF(DAY(JanSun1)=1,IF(AND(YEAR(JanSun1+14)=CalendarYear,MONTH(JanSun1+14)=1),JanSun1+14,""),IF(AND(YEAR(JanSun1+21)=CalendarYear,MONTH(JanSun1+21)=1),JanSun1+21,""))</f>
        <v>43121</v>
      </c>
      <c r="J6" s="19"/>
      <c r="K6" s="19">
        <f>IF(DAY(FebSun1)=1,IF(AND(YEAR(FebSun1+8)=CalendarYear,MONTH(FebSun1+8)=2),FebSun1+8,""),IF(AND(YEAR(FebSun1+15)=CalendarYear,MONTH(FebSun1+15)=2),FebSun1+15,""))</f>
        <v>43143</v>
      </c>
      <c r="L6" s="19">
        <f>IF(DAY(FebSun1)=1,IF(AND(YEAR(FebSun1+9)=CalendarYear,MONTH(FebSun1+9)=2),FebSun1+9,""),IF(AND(YEAR(FebSun1+16)=CalendarYear,MONTH(FebSun1+16)=2),FebSun1+16,""))</f>
        <v>43144</v>
      </c>
      <c r="M6" s="19">
        <f>IF(DAY(FebSun1)=1,IF(AND(YEAR(FebSun1+10)=CalendarYear,MONTH(FebSun1+10)=2),FebSun1+10,""),IF(AND(YEAR(FebSun1+17)=CalendarYear,MONTH(FebSun1+17)=2),FebSun1+17,""))</f>
        <v>43145</v>
      </c>
      <c r="N6" s="19">
        <f>IF(DAY(FebSun1)=1,IF(AND(YEAR(FebSun1+11)=CalendarYear,MONTH(FebSun1+11)=2),FebSun1+11,""),IF(AND(YEAR(FebSun1+18)=CalendarYear,MONTH(FebSun1+18)=2),FebSun1+18,""))</f>
        <v>43146</v>
      </c>
      <c r="O6" s="19">
        <f>IF(DAY(FebSun1)=1,IF(AND(YEAR(FebSun1+12)=CalendarYear,MONTH(FebSun1+12)=2),FebSun1+12,""),IF(AND(YEAR(FebSun1+19)=CalendarYear,MONTH(FebSun1+19)=2),FebSun1+19,""))</f>
        <v>43147</v>
      </c>
      <c r="P6" s="17">
        <f>IF(DAY(FebSun1)=1,IF(AND(YEAR(FebSun1+13)=CalendarYear,MONTH(FebSun1+13)=2),FebSun1+13,""),IF(AND(YEAR(FebSun1+20)=CalendarYear,MONTH(FebSun1+20)=2),FebSun1+20,""))</f>
        <v>43148</v>
      </c>
      <c r="Q6" s="17">
        <f>IF(DAY(FebSun1)=1,IF(AND(YEAR(FebSun1+14)=CalendarYear,MONTH(FebSun1+14)=2),FebSun1+14,""),IF(AND(YEAR(FebSun1+21)=CalendarYear,MONTH(FebSun1+21)=2),FebSun1+21,""))</f>
        <v>43149</v>
      </c>
      <c r="R6" s="15"/>
      <c r="S6" s="19">
        <f>IF(DAY(MarSun1)=1,IF(AND(YEAR(MarSun1+8)=CalendarYear,MONTH(MarSun1+8)=3),MarSun1+8,""),IF(AND(YEAR(MarSun1+15)=CalendarYear,MONTH(MarSun1+15)=3),MarSun1+15,""))</f>
        <v>43171</v>
      </c>
      <c r="T6" s="19">
        <f>IF(DAY(MarSun1)=1,IF(AND(YEAR(MarSun1+9)=CalendarYear,MONTH(MarSun1+9)=3),MarSun1+9,""),IF(AND(YEAR(MarSun1+16)=CalendarYear,MONTH(MarSun1+16)=3),MarSun1+16,""))</f>
        <v>43172</v>
      </c>
      <c r="U6" s="19">
        <f>IF(DAY(MarSun1)=1,IF(AND(YEAR(MarSun1+10)=CalendarYear,MONTH(MarSun1+10)=3),MarSun1+10,""),IF(AND(YEAR(MarSun1+17)=CalendarYear,MONTH(MarSun1+17)=3),MarSun1+17,""))</f>
        <v>43173</v>
      </c>
      <c r="V6" s="19">
        <f>IF(DAY(MarSun1)=1,IF(AND(YEAR(MarSun1+11)=CalendarYear,MONTH(MarSun1+11)=3),MarSun1+11,""),IF(AND(YEAR(MarSun1+18)=CalendarYear,MONTH(MarSun1+18)=3),MarSun1+18,""))</f>
        <v>43174</v>
      </c>
      <c r="W6" s="19">
        <f>IF(DAY(MarSun1)=1,IF(AND(YEAR(MarSun1+12)=CalendarYear,MONTH(MarSun1+12)=3),MarSun1+12,""),IF(AND(YEAR(MarSun1+19)=CalendarYear,MONTH(MarSun1+19)=3),MarSun1+19,""))</f>
        <v>43175</v>
      </c>
      <c r="X6" s="17">
        <f>IF(DAY(MarSun1)=1,IF(AND(YEAR(MarSun1+13)=CalendarYear,MONTH(MarSun1+13)=3),MarSun1+13,""),IF(AND(YEAR(MarSun1+20)=CalendarYear,MONTH(MarSun1+20)=3),MarSun1+20,""))</f>
        <v>43176</v>
      </c>
      <c r="Y6" s="17">
        <f>IF(DAY(MarSun1)=1,IF(AND(YEAR(MarSun1+14)=CalendarYear,MONTH(MarSun1+14)=3),MarSun1+14,""),IF(AND(YEAR(MarSun1+21)=CalendarYear,MONTH(MarSun1+21)=3),MarSun1+21,""))</f>
        <v>43177</v>
      </c>
      <c r="AA6" s="4"/>
    </row>
    <row r="7" spans="1:27" ht="15" customHeight="1">
      <c r="A7" s="4"/>
      <c r="B7" s="11"/>
      <c r="C7" s="19">
        <f>IF(DAY(JanSun1)=1,IF(AND(YEAR(JanSun1+15)=CalendarYear,MONTH(JanSun1+15)=1),JanSun1+15,""),IF(AND(YEAR(JanSun1+22)=CalendarYear,MONTH(JanSun1+22)=1),JanSun1+22,""))</f>
        <v>43122</v>
      </c>
      <c r="D7" s="19">
        <f>IF(DAY(JanSun1)=1,IF(AND(YEAR(JanSun1+16)=CalendarYear,MONTH(JanSun1+16)=1),JanSun1+16,""),IF(AND(YEAR(JanSun1+23)=CalendarYear,MONTH(JanSun1+23)=1),JanSun1+23,""))</f>
        <v>43123</v>
      </c>
      <c r="E7" s="19">
        <f>IF(DAY(JanSun1)=1,IF(AND(YEAR(JanSun1+17)=CalendarYear,MONTH(JanSun1+17)=1),JanSun1+17,""),IF(AND(YEAR(JanSun1+24)=CalendarYear,MONTH(JanSun1+24)=1),JanSun1+24,""))</f>
        <v>43124</v>
      </c>
      <c r="F7" s="19">
        <f>IF(DAY(JanSun1)=1,IF(AND(YEAR(JanSun1+18)=CalendarYear,MONTH(JanSun1+18)=1),JanSun1+18,""),IF(AND(YEAR(JanSun1+25)=CalendarYear,MONTH(JanSun1+25)=1),JanSun1+25,""))</f>
        <v>43125</v>
      </c>
      <c r="G7" s="19">
        <f>IF(DAY(JanSun1)=1,IF(AND(YEAR(JanSun1+19)=CalendarYear,MONTH(JanSun1+19)=1),JanSun1+19,""),IF(AND(YEAR(JanSun1+26)=CalendarYear,MONTH(JanSun1+26)=1),JanSun1+26,""))</f>
        <v>43126</v>
      </c>
      <c r="H7" s="18">
        <f>IF(DAY(JanSun1)=1,IF(AND(YEAR(JanSun1+20)=CalendarYear,MONTH(JanSun1+20)=1),JanSun1+20,""),IF(AND(YEAR(JanSun1+27)=CalendarYear,MONTH(JanSun1+27)=1),JanSun1+27,""))</f>
        <v>43127</v>
      </c>
      <c r="I7" s="17">
        <f>IF(DAY(JanSun1)=1,IF(AND(YEAR(JanSun1+21)=CalendarYear,MONTH(JanSun1+21)=1),JanSun1+21,""),IF(AND(YEAR(JanSun1+28)=CalendarYear,MONTH(JanSun1+28)=1),JanSun1+28,""))</f>
        <v>43128</v>
      </c>
      <c r="J7" s="19"/>
      <c r="K7" s="19">
        <f>IF(DAY(FebSun1)=1,IF(AND(YEAR(FebSun1+15)=CalendarYear,MONTH(FebSun1+15)=2),FebSun1+15,""),IF(AND(YEAR(FebSun1+22)=CalendarYear,MONTH(FebSun1+22)=2),FebSun1+22,""))</f>
        <v>43150</v>
      </c>
      <c r="L7" s="19">
        <f>IF(DAY(FebSun1)=1,IF(AND(YEAR(FebSun1+16)=CalendarYear,MONTH(FebSun1+16)=2),FebSun1+16,""),IF(AND(YEAR(FebSun1+23)=CalendarYear,MONTH(FebSun1+23)=2),FebSun1+23,""))</f>
        <v>43151</v>
      </c>
      <c r="M7" s="19">
        <f>IF(DAY(FebSun1)=1,IF(AND(YEAR(FebSun1+17)=CalendarYear,MONTH(FebSun1+17)=2),FebSun1+17,""),IF(AND(YEAR(FebSun1+24)=CalendarYear,MONTH(FebSun1+24)=2),FebSun1+24,""))</f>
        <v>43152</v>
      </c>
      <c r="N7" s="44">
        <f>IF(DAY(FebSun1)=1,IF(AND(YEAR(FebSun1+18)=CalendarYear,MONTH(FebSun1+18)=2),FebSun1+18,""),IF(AND(YEAR(FebSun1+25)=CalendarYear,MONTH(FebSun1+25)=2),FebSun1+25,""))</f>
        <v>43153</v>
      </c>
      <c r="O7" s="16">
        <f>IF(DAY(FebSun1)=1,IF(AND(YEAR(FebSun1+19)=CalendarYear,MONTH(FebSun1+19)=2),FebSun1+19,""),IF(AND(YEAR(FebSun1+26)=CalendarYear,MONTH(FebSun1+26)=2),FebSun1+26,""))</f>
        <v>43154</v>
      </c>
      <c r="P7" s="17">
        <f>IF(DAY(FebSun1)=1,IF(AND(YEAR(FebSun1+20)=CalendarYear,MONTH(FebSun1+20)=2),FebSun1+20,""),IF(AND(YEAR(FebSun1+27)=CalendarYear,MONTH(FebSun1+27)=2),FebSun1+27,""))</f>
        <v>43155</v>
      </c>
      <c r="Q7" s="17">
        <f>IF(DAY(FebSun1)=1,IF(AND(YEAR(FebSun1+21)=CalendarYear,MONTH(FebSun1+21)=2),FebSun1+21,""),IF(AND(YEAR(FebSun1+28)=CalendarYear,MONTH(FebSun1+28)=2),FebSun1+28,""))</f>
        <v>43156</v>
      </c>
      <c r="R7" s="15"/>
      <c r="S7" s="19">
        <f>IF(DAY(MarSun1)=1,IF(AND(YEAR(MarSun1+15)=CalendarYear,MONTH(MarSun1+15)=3),MarSun1+15,""),IF(AND(YEAR(MarSun1+22)=CalendarYear,MONTH(MarSun1+22)=3),MarSun1+22,""))</f>
        <v>43178</v>
      </c>
      <c r="T7" s="19">
        <f>IF(DAY(MarSun1)=1,IF(AND(YEAR(MarSun1+16)=CalendarYear,MONTH(MarSun1+16)=3),MarSun1+16,""),IF(AND(YEAR(MarSun1+23)=CalendarYear,MONTH(MarSun1+23)=3),MarSun1+23,""))</f>
        <v>43179</v>
      </c>
      <c r="U7" s="19">
        <f>IF(DAY(MarSun1)=1,IF(AND(YEAR(MarSun1+17)=CalendarYear,MONTH(MarSun1+17)=3),MarSun1+17,""),IF(AND(YEAR(MarSun1+24)=CalendarYear,MONTH(MarSun1+24)=3),MarSun1+24,""))</f>
        <v>43180</v>
      </c>
      <c r="V7" s="19">
        <f>IF(DAY(MarSun1)=1,IF(AND(YEAR(MarSun1+18)=CalendarYear,MONTH(MarSun1+18)=3),MarSun1+18,""),IF(AND(YEAR(MarSun1+25)=CalendarYear,MONTH(MarSun1+25)=3),MarSun1+25,""))</f>
        <v>43181</v>
      </c>
      <c r="W7" s="19">
        <f>IF(DAY(MarSun1)=1,IF(AND(YEAR(MarSun1+19)=CalendarYear,MONTH(MarSun1+19)=3),MarSun1+19,""),IF(AND(YEAR(MarSun1+26)=CalendarYear,MONTH(MarSun1+26)=3),MarSun1+26,""))</f>
        <v>43182</v>
      </c>
      <c r="X7" s="17">
        <f>IF(DAY(MarSun1)=1,IF(AND(YEAR(MarSun1+20)=CalendarYear,MONTH(MarSun1+20)=3),MarSun1+20,""),IF(AND(YEAR(MarSun1+27)=CalendarYear,MONTH(MarSun1+27)=3),MarSun1+27,""))</f>
        <v>43183</v>
      </c>
      <c r="Y7" s="17">
        <f>IF(DAY(MarSun1)=1,IF(AND(YEAR(MarSun1+21)=CalendarYear,MONTH(MarSun1+21)=3),MarSun1+21,""),IF(AND(YEAR(MarSun1+28)=CalendarYear,MONTH(MarSun1+28)=3),MarSun1+28,""))</f>
        <v>43184</v>
      </c>
      <c r="AA7" s="4"/>
    </row>
    <row r="8" spans="1:27" ht="15" customHeight="1">
      <c r="A8" s="4"/>
      <c r="B8" s="11"/>
      <c r="C8" s="19">
        <f>IF(DAY(JanSun1)=1,IF(AND(YEAR(JanSun1+22)=CalendarYear,MONTH(JanSun1+22)=1),JanSun1+22,""),IF(AND(YEAR(JanSun1+29)=CalendarYear,MONTH(JanSun1+29)=1),JanSun1+29,""))</f>
        <v>43129</v>
      </c>
      <c r="D8" s="19">
        <f>IF(DAY(JanSun1)=1,IF(AND(YEAR(JanSun1+23)=CalendarYear,MONTH(JanSun1+23)=1),JanSun1+23,""),IF(AND(YEAR(JanSun1+30)=CalendarYear,MONTH(JanSun1+30)=1),JanSun1+30,""))</f>
        <v>43130</v>
      </c>
      <c r="E8" s="19">
        <f>IF(DAY(JanSun1)=1,IF(AND(YEAR(JanSun1+24)=CalendarYear,MONTH(JanSun1+24)=1),JanSun1+24,""),IF(AND(YEAR(JanSun1+31)=CalendarYear,MONTH(JanSun1+31)=1),JanSun1+31,""))</f>
        <v>43131</v>
      </c>
      <c r="F8" s="19">
        <f>IF(DAY(JanSun1)=1,IF(AND(YEAR(JanSun1+25)=CalendarYear,MONTH(JanSun1+25)=1),JanSun1+25,""),IF(AND(YEAR(JanSun1+32)=CalendarYear,MONTH(JanSun1+32)=1),JanSun1+32,""))</f>
      </c>
      <c r="G8" s="19">
        <f>IF(DAY(JanSun1)=1,IF(AND(YEAR(JanSun1+26)=CalendarYear,MONTH(JanSun1+26)=1),JanSun1+26,""),IF(AND(YEAR(JanSun1+33)=CalendarYear,MONTH(JanSun1+33)=1),JanSun1+33,""))</f>
      </c>
      <c r="H8" s="19">
        <f>IF(DAY(JanSun1)=1,IF(AND(YEAR(JanSun1+27)=CalendarYear,MONTH(JanSun1+27)=1),JanSun1+27,""),IF(AND(YEAR(JanSun1+34)=CalendarYear,MONTH(JanSun1+34)=1),JanSun1+34,""))</f>
      </c>
      <c r="I8" s="19">
        <f>IF(DAY(JanSun1)=1,IF(AND(YEAR(JanSun1+28)=CalendarYear,MONTH(JanSun1+28)=1),JanSun1+28,""),IF(AND(YEAR(JanSun1+35)=CalendarYear,MONTH(JanSun1+35)=1),JanSun1+35,""))</f>
      </c>
      <c r="J8" s="19"/>
      <c r="K8" s="19">
        <f>IF(DAY(FebSun1)=1,IF(AND(YEAR(FebSun1+22)=CalendarYear,MONTH(FebSun1+22)=2),FebSun1+22,""),IF(AND(YEAR(FebSun1+29)=CalendarYear,MONTH(FebSun1+29)=2),FebSun1+29,""))</f>
        <v>43157</v>
      </c>
      <c r="L8" s="19">
        <f>IF(DAY(FebSun1)=1,IF(AND(YEAR(FebSun1+23)=CalendarYear,MONTH(FebSun1+23)=2),FebSun1+23,""),IF(AND(YEAR(FebSun1+30)=CalendarYear,MONTH(FebSun1+30)=2),FebSun1+30,""))</f>
        <v>43158</v>
      </c>
      <c r="M8" s="19">
        <f>IF(DAY(FebSun1)=1,IF(AND(YEAR(FebSun1+24)=CalendarYear,MONTH(FebSun1+24)=2),FebSun1+24,""),IF(AND(YEAR(FebSun1+31)=CalendarYear,MONTH(FebSun1+31)=2),FebSun1+31,""))</f>
        <v>43159</v>
      </c>
      <c r="N8" s="19">
        <f>IF(DAY(FebSun1)=1,IF(AND(YEAR(FebSun1+25)=CalendarYear,MONTH(FebSun1+25)=2),FebSun1+25,""),IF(AND(YEAR(FebSun1+32)=CalendarYear,MONTH(FebSun1+32)=2),FebSun1+32,""))</f>
      </c>
      <c r="O8" s="19">
        <f>IF(DAY(FebSun1)=1,IF(AND(YEAR(FebSun1+26)=CalendarYear,MONTH(FebSun1+26)=2),FebSun1+26,""),IF(AND(YEAR(FebSun1+33)=CalendarYear,MONTH(FebSun1+33)=2),FebSun1+33,""))</f>
      </c>
      <c r="P8" s="19">
        <f>IF(DAY(FebSun1)=1,IF(AND(YEAR(FebSun1+27)=CalendarYear,MONTH(FebSun1+27)=2),FebSun1+27,""),IF(AND(YEAR(FebSun1+34)=CalendarYear,MONTH(FebSun1+34)=2),FebSun1+34,""))</f>
      </c>
      <c r="Q8" s="19">
        <f>IF(DAY(FebSun1)=1,IF(AND(YEAR(FebSun1+28)=CalendarYear,MONTH(FebSun1+28)=2),FebSun1+28,""),IF(AND(YEAR(FebSun1+35)=CalendarYear,MONTH(FebSun1+35)=2),FebSun1+35,""))</f>
      </c>
      <c r="R8" s="15"/>
      <c r="S8" s="19">
        <f>IF(DAY(MarSun1)=1,IF(AND(YEAR(MarSun1+22)=CalendarYear,MONTH(MarSun1+22)=3),MarSun1+22,""),IF(AND(YEAR(MarSun1+29)=CalendarYear,MONTH(MarSun1+29)=3),MarSun1+29,""))</f>
        <v>43185</v>
      </c>
      <c r="T8" s="19">
        <f>IF(DAY(MarSun1)=1,IF(AND(YEAR(MarSun1+23)=CalendarYear,MONTH(MarSun1+23)=3),MarSun1+23,""),IF(AND(YEAR(MarSun1+30)=CalendarYear,MONTH(MarSun1+30)=3),MarSun1+30,""))</f>
        <v>43186</v>
      </c>
      <c r="U8" s="19">
        <f>IF(DAY(MarSun1)=1,IF(AND(YEAR(MarSun1+24)=CalendarYear,MONTH(MarSun1+24)=3),MarSun1+24,""),IF(AND(YEAR(MarSun1+31)=CalendarYear,MONTH(MarSun1+31)=3),MarSun1+31,""))</f>
        <v>43187</v>
      </c>
      <c r="V8" s="19">
        <f>IF(DAY(MarSun1)=1,IF(AND(YEAR(MarSun1+25)=CalendarYear,MONTH(MarSun1+25)=3),MarSun1+25,""),IF(AND(YEAR(MarSun1+32)=CalendarYear,MONTH(MarSun1+32)=3),MarSun1+32,""))</f>
        <v>43188</v>
      </c>
      <c r="W8" s="19">
        <f>IF(DAY(MarSun1)=1,IF(AND(YEAR(MarSun1+26)=CalendarYear,MONTH(MarSun1+26)=3),MarSun1+26,""),IF(AND(YEAR(MarSun1+33)=CalendarYear,MONTH(MarSun1+33)=3),MarSun1+33,""))</f>
        <v>43189</v>
      </c>
      <c r="X8" s="17">
        <f>IF(DAY(MarSun1)=1,IF(AND(YEAR(MarSun1+27)=CalendarYear,MONTH(MarSun1+27)=3),MarSun1+27,""),IF(AND(YEAR(MarSun1+34)=CalendarYear,MONTH(MarSun1+34)=3),MarSun1+34,""))</f>
        <v>43190</v>
      </c>
      <c r="Y8" s="19">
        <f>IF(DAY(MarSun1)=1,IF(AND(YEAR(MarSun1+28)=CalendarYear,MONTH(MarSun1+28)=3),MarSun1+28,""),IF(AND(YEAR(MarSun1+35)=CalendarYear,MONTH(MarSun1+35)=3),MarSun1+35,""))</f>
      </c>
      <c r="AA8" s="4"/>
    </row>
    <row r="9" spans="1:36" ht="15" customHeight="1">
      <c r="A9" s="4"/>
      <c r="B9" s="11"/>
      <c r="C9" s="19">
        <f>IF(DAY(JanSun1)=1,IF(AND(YEAR(JanSun1+29)=CalendarYear,MONTH(JanSun1+29)=1),JanSun1+29,""),IF(AND(YEAR(JanSun1+36)=CalendarYear,MONTH(JanSun1+36)=1),JanSun1+36,""))</f>
      </c>
      <c r="D9" s="19">
        <f>IF(DAY(JanSun1)=1,IF(AND(YEAR(JanSun1+30)=CalendarYear,MONTH(JanSun1+30)=1),JanSun1+30,""),IF(AND(YEAR(JanSun1+37)=CalendarYear,MONTH(JanSun1+37)=1),JanSun1+37,""))</f>
      </c>
      <c r="E9" s="19">
        <f>IF(DAY(JanSun1)=1,IF(AND(YEAR(JanSun1+31)=CalendarYear,MONTH(JanSun1+31)=1),JanSun1+31,""),IF(AND(YEAR(JanSun1+38)=CalendarYear,MONTH(JanSun1+38)=1),JanSun1+38,""))</f>
      </c>
      <c r="F9" s="19">
        <f>IF(DAY(JanSun1)=1,IF(AND(YEAR(JanSun1+32)=CalendarYear,MONTH(JanSun1+32)=1),JanSun1+32,""),IF(AND(YEAR(JanSun1+39)=CalendarYear,MONTH(JanSun1+39)=1),JanSun1+39,""))</f>
      </c>
      <c r="G9" s="19">
        <f>IF(DAY(JanSun1)=1,IF(AND(YEAR(JanSun1+33)=CalendarYear,MONTH(JanSun1+33)=1),JanSun1+33,""),IF(AND(YEAR(JanSun1+40)=CalendarYear,MONTH(JanSun1+40)=1),JanSun1+40,""))</f>
      </c>
      <c r="H9" s="19">
        <f>IF(DAY(JanSun1)=1,IF(AND(YEAR(JanSun1+34)=CalendarYear,MONTH(JanSun1+34)=1),JanSun1+34,""),IF(AND(YEAR(JanSun1+41)=CalendarYear,MONTH(JanSun1+41)=1),JanSun1+41,""))</f>
      </c>
      <c r="I9" s="19">
        <f>IF(DAY(JanSun1)=1,IF(AND(YEAR(JanSun1+35)=CalendarYear,MONTH(JanSun1+35)=1),JanSun1+35,""),IF(AND(YEAR(JanSun1+42)=CalendarYear,MONTH(JanSun1+42)=1),JanSun1+42,""))</f>
      </c>
      <c r="J9" s="19"/>
      <c r="K9" s="19">
        <f>IF(DAY(FebSun1)=1,IF(AND(YEAR(FebSun1+29)=CalendarYear,MONTH(FebSun1+29)=2),FebSun1+29,""),IF(AND(YEAR(FebSun1+36)=CalendarYear,MONTH(FebSun1+36)=2),FebSun1+36,""))</f>
      </c>
      <c r="L9" s="19">
        <f>IF(DAY(FebSun1)=1,IF(AND(YEAR(FebSun1+30)=CalendarYear,MONTH(FebSun1+30)=2),FebSun1+30,""),IF(AND(YEAR(FebSun1+37)=CalendarYear,MONTH(FebSun1+37)=2),FebSun1+37,""))</f>
      </c>
      <c r="M9" s="19">
        <f>IF(DAY(FebSun1)=1,IF(AND(YEAR(FebSun1+31)=CalendarYear,MONTH(FebSun1+31)=2),FebSun1+31,""),IF(AND(YEAR(FebSun1+38)=CalendarYear,MONTH(FebSun1+38)=2),FebSun1+38,""))</f>
      </c>
      <c r="N9" s="19">
        <f>IF(DAY(FebSun1)=1,IF(AND(YEAR(FebSun1+32)=CalendarYear,MONTH(FebSun1+32)=2),FebSun1+32,""),IF(AND(YEAR(FebSun1+39)=CalendarYear,MONTH(FebSun1+39)=2),FebSun1+39,""))</f>
      </c>
      <c r="O9" s="19">
        <f>IF(DAY(FebSun1)=1,IF(AND(YEAR(FebSun1+33)=CalendarYear,MONTH(FebSun1+33)=2),FebSun1+33,""),IF(AND(YEAR(FebSun1+40)=CalendarYear,MONTH(FebSun1+40)=2),FebSun1+40,""))</f>
      </c>
      <c r="P9" s="19">
        <f>IF(DAY(FebSun1)=1,IF(AND(YEAR(FebSun1+34)=CalendarYear,MONTH(FebSun1+34)=2),FebSun1+34,""),IF(AND(YEAR(FebSun1+41)=CalendarYear,MONTH(FebSun1+41)=2),FebSun1+41,""))</f>
      </c>
      <c r="Q9" s="19">
        <f>IF(DAY(FebSun1)=1,IF(AND(YEAR(FebSun1+35)=CalendarYear,MONTH(FebSun1+35)=2),FebSun1+35,""),IF(AND(YEAR(FebSun1+42)=CalendarYear,MONTH(FebSun1+42)=2),FebSun1+42,""))</f>
      </c>
      <c r="R9" s="15"/>
      <c r="S9" s="21"/>
      <c r="T9" s="21"/>
      <c r="U9" s="22"/>
      <c r="V9" s="21"/>
      <c r="W9" s="21"/>
      <c r="X9" s="21"/>
      <c r="Y9" s="21"/>
      <c r="AA9" s="4"/>
      <c r="AJ9" s="2"/>
    </row>
    <row r="10" spans="1:36" ht="15" customHeight="1">
      <c r="A10" s="4"/>
      <c r="B10" s="11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5"/>
      <c r="S10" s="21"/>
      <c r="T10" s="21"/>
      <c r="U10" s="22"/>
      <c r="V10" s="21"/>
      <c r="W10" s="21"/>
      <c r="X10" s="21"/>
      <c r="Y10" s="21"/>
      <c r="AA10" s="4"/>
      <c r="AJ10" s="2"/>
    </row>
    <row r="11" spans="1:29" ht="15" customHeight="1">
      <c r="A11" s="4"/>
      <c r="B11" s="11"/>
      <c r="C11" s="68" t="s">
        <v>3</v>
      </c>
      <c r="D11" s="69"/>
      <c r="E11" s="69"/>
      <c r="F11" s="69"/>
      <c r="G11" s="69"/>
      <c r="H11" s="69"/>
      <c r="I11" s="69"/>
      <c r="J11" s="15"/>
      <c r="K11" s="68" t="s">
        <v>4</v>
      </c>
      <c r="L11" s="69"/>
      <c r="M11" s="69"/>
      <c r="N11" s="69"/>
      <c r="O11" s="69"/>
      <c r="P11" s="69"/>
      <c r="Q11" s="69"/>
      <c r="R11" s="19"/>
      <c r="S11" s="68" t="s">
        <v>5</v>
      </c>
      <c r="T11" s="69"/>
      <c r="U11" s="69"/>
      <c r="V11" s="69"/>
      <c r="W11" s="69"/>
      <c r="X11" s="69"/>
      <c r="Y11" s="69"/>
      <c r="Z11" s="3"/>
      <c r="AA11" s="6"/>
      <c r="AB11" s="3"/>
      <c r="AC11" s="2"/>
    </row>
    <row r="12" spans="1:29" ht="15" customHeight="1">
      <c r="A12" s="4"/>
      <c r="B12" s="11"/>
      <c r="C12" s="13" t="s">
        <v>12</v>
      </c>
      <c r="D12" s="13" t="s">
        <v>13</v>
      </c>
      <c r="E12" s="13" t="s">
        <v>14</v>
      </c>
      <c r="F12" s="13" t="s">
        <v>15</v>
      </c>
      <c r="G12" s="13" t="s">
        <v>12</v>
      </c>
      <c r="H12" s="13" t="s">
        <v>14</v>
      </c>
      <c r="I12" s="13" t="s">
        <v>13</v>
      </c>
      <c r="J12" s="15"/>
      <c r="K12" s="13" t="s">
        <v>12</v>
      </c>
      <c r="L12" s="13" t="s">
        <v>13</v>
      </c>
      <c r="M12" s="13" t="s">
        <v>14</v>
      </c>
      <c r="N12" s="13" t="s">
        <v>15</v>
      </c>
      <c r="O12" s="13" t="s">
        <v>12</v>
      </c>
      <c r="P12" s="13" t="s">
        <v>14</v>
      </c>
      <c r="Q12" s="13" t="s">
        <v>13</v>
      </c>
      <c r="R12" s="24"/>
      <c r="S12" s="13" t="s">
        <v>12</v>
      </c>
      <c r="T12" s="13" t="s">
        <v>13</v>
      </c>
      <c r="U12" s="13" t="s">
        <v>14</v>
      </c>
      <c r="V12" s="13" t="s">
        <v>15</v>
      </c>
      <c r="W12" s="13" t="s">
        <v>12</v>
      </c>
      <c r="X12" s="13" t="s">
        <v>14</v>
      </c>
      <c r="Y12" s="13" t="s">
        <v>13</v>
      </c>
      <c r="AA12" s="4"/>
      <c r="AC12" s="2"/>
    </row>
    <row r="13" spans="1:29" ht="15" customHeight="1">
      <c r="A13" s="4"/>
      <c r="B13" s="11"/>
      <c r="C13" s="19">
        <f>IF(DAY(AprSun1)=1,"",IF(AND(YEAR(AprSun1+1)=CalendarYear,MONTH(AprSun1+1)=4),AprSun1+1,""))</f>
      </c>
      <c r="D13" s="19">
        <f>IF(DAY(AprSun1)=1,"",IF(AND(YEAR(AprSun1+2)=CalendarYear,MONTH(AprSun1+2)=4),AprSun1+2,""))</f>
      </c>
      <c r="E13" s="19">
        <f>IF(DAY(AprSun1)=1,"",IF(AND(YEAR(AprSun1+3)=CalendarYear,MONTH(AprSun1+3)=4),AprSun1+3,""))</f>
      </c>
      <c r="F13" s="19">
        <f>IF(DAY(AprSun1)=1,"",IF(AND(YEAR(AprSun1+4)=CalendarYear,MONTH(AprSun1+4)=4),AprSun1+4,""))</f>
      </c>
      <c r="G13" s="19">
        <f>IF(DAY(AprSun1)=1,"",IF(AND(YEAR(AprSun1+5)=CalendarYear,MONTH(AprSun1+5)=4),AprSun1+5,""))</f>
      </c>
      <c r="H13" s="19">
        <f>IF(DAY(AprSun1)=1,"",IF(AND(YEAR(AprSun1+6)=CalendarYear,MONTH(AprSun1+6)=4),AprSun1+6,""))</f>
      </c>
      <c r="I13" s="17">
        <f>IF(DAY(AprSun1)=1,IF(AND(YEAR(AprSun1)=CalendarYear,MONTH(AprSun1)=4),AprSun1,""),IF(AND(YEAR(AprSun1+7)=CalendarYear,MONTH(AprSun1+7)=4),AprSun1+7,""))</f>
        <v>43191</v>
      </c>
      <c r="J13" s="15"/>
      <c r="K13" s="19">
        <f>IF(DAY(MaySun1)=1,"",IF(AND(YEAR(MaySun1+1)=CalendarYear,MONTH(MaySun1+1)=5),MaySun1+1,""))</f>
      </c>
      <c r="L13" s="16">
        <f>IF(DAY(MaySun1)=1,"",IF(AND(YEAR(MaySun1+2)=CalendarYear,MONTH(MaySun1+2)=5),MaySun1+2,""))</f>
        <v>43221</v>
      </c>
      <c r="M13" s="17">
        <f>IF(DAY(MaySun1)=1,"",IF(AND(YEAR(MaySun1+3)=CalendarYear,MONTH(MaySun1+3)=5),MaySun1+3,""))</f>
        <v>43222</v>
      </c>
      <c r="N13" s="19">
        <f>IF(DAY(MaySun1)=1,"",IF(AND(YEAR(MaySun1+4)=CalendarYear,MONTH(MaySun1+4)=5),MaySun1+4,""))</f>
        <v>43223</v>
      </c>
      <c r="O13" s="19">
        <f>IF(DAY(MaySun1)=1,"",IF(AND(YEAR(MaySun1+5)=CalendarYear,MONTH(MaySun1+5)=5),MaySun1+5,""))</f>
        <v>43224</v>
      </c>
      <c r="P13" s="17">
        <f>IF(DAY(MaySun1)=1,"",IF(AND(YEAR(MaySun1+6)=CalendarYear,MONTH(MaySun1+6)=5),MaySun1+6,""))</f>
        <v>43225</v>
      </c>
      <c r="Q13" s="17">
        <f>IF(DAY(MaySun1)=1,IF(AND(YEAR(MaySun1)=CalendarYear,MONTH(MaySun1)=5),MaySun1,""),IF(AND(YEAR(MaySun1+7)=CalendarYear,MONTH(MaySun1+7)=5),MaySun1+7,""))</f>
        <v>43226</v>
      </c>
      <c r="R13" s="23"/>
      <c r="S13" s="19">
        <f>IF(DAY(JunSun1)=1,"",IF(AND(YEAR(JunSun1+1)=CalendarYear,MONTH(JunSun1+1)=6),JunSun1+1,""))</f>
      </c>
      <c r="T13" s="19">
        <f>IF(DAY(JunSun1)=1,"",IF(AND(YEAR(JunSun1+2)=CalendarYear,MONTH(JunSun1+2)=6),JunSun1+2,""))</f>
      </c>
      <c r="U13" s="19">
        <f>IF(DAY(JunSun1)=1,"",IF(AND(YEAR(JunSun1+3)=CalendarYear,MONTH(JunSun1+3)=6),JunSun1+3,""))</f>
      </c>
      <c r="V13" s="19">
        <f>IF(DAY(JunSun1)=1,"",IF(AND(YEAR(JunSun1+4)=CalendarYear,MONTH(JunSun1+4)=6),JunSun1+4,""))</f>
      </c>
      <c r="W13" s="19">
        <f>IF(DAY(JunSun1)=1,"",IF(AND(YEAR(JunSun1+5)=CalendarYear,MONTH(JunSun1+5)=6),JunSun1+5,""))</f>
        <v>43252</v>
      </c>
      <c r="X13" s="17">
        <f>IF(DAY(JunSun1)=1,"",IF(AND(YEAR(JunSun1+6)=CalendarYear,MONTH(JunSun1+6)=6),JunSun1+6,""))</f>
        <v>43253</v>
      </c>
      <c r="Y13" s="17">
        <f>IF(DAY(JunSun1)=1,IF(AND(YEAR(JunSun1)=CalendarYear,MONTH(JunSun1)=6),JunSun1,""),IF(AND(YEAR(JunSun1+7)=CalendarYear,MONTH(JunSun1+7)=6),JunSun1+7,""))</f>
        <v>43254</v>
      </c>
      <c r="AA13" s="4"/>
      <c r="AC13" s="2"/>
    </row>
    <row r="14" spans="1:29" ht="15" customHeight="1">
      <c r="A14" s="4"/>
      <c r="B14" s="11"/>
      <c r="C14" s="19">
        <f>IF(DAY(AprSun1)=1,IF(AND(YEAR(AprSun1+1)=CalendarYear,MONTH(AprSun1+1)=4),AprSun1+1,""),IF(AND(YEAR(AprSun1+8)=CalendarYear,MONTH(AprSun1+8)=4),AprSun1+8,""))</f>
        <v>43192</v>
      </c>
      <c r="D14" s="19">
        <f>IF(DAY(AprSun1)=1,IF(AND(YEAR(AprSun1+2)=CalendarYear,MONTH(AprSun1+2)=4),AprSun1+2,""),IF(AND(YEAR(AprSun1+9)=CalendarYear,MONTH(AprSun1+9)=4),AprSun1+9,""))</f>
        <v>43193</v>
      </c>
      <c r="E14" s="19">
        <f>IF(DAY(AprSun1)=1,IF(AND(YEAR(AprSun1+3)=CalendarYear,MONTH(AprSun1+3)=4),AprSun1+3,""),IF(AND(YEAR(AprSun1+10)=CalendarYear,MONTH(AprSun1+10)=4),AprSun1+10,""))</f>
        <v>43194</v>
      </c>
      <c r="F14" s="19">
        <f>IF(DAY(AprSun1)=1,IF(AND(YEAR(AprSun1+4)=CalendarYear,MONTH(AprSun1+4)=4),AprSun1+4,""),IF(AND(YEAR(AprSun1+11)=CalendarYear,MONTH(AprSun1+11)=4),AprSun1+11,""))</f>
        <v>43195</v>
      </c>
      <c r="G14" s="19">
        <f>IF(DAY(AprSun1)=1,IF(AND(YEAR(AprSun1+5)=CalendarYear,MONTH(AprSun1+5)=4),AprSun1+5,""),IF(AND(YEAR(AprSun1+12)=CalendarYear,MONTH(AprSun1+12)=4),AprSun1+12,""))</f>
        <v>43196</v>
      </c>
      <c r="H14" s="17">
        <f>IF(DAY(AprSun1)=1,IF(AND(YEAR(AprSun1+6)=CalendarYear,MONTH(AprSun1+6)=4),AprSun1+6,""),IF(AND(YEAR(AprSun1+13)=CalendarYear,MONTH(AprSun1+13)=4),AprSun1+13,""))</f>
        <v>43197</v>
      </c>
      <c r="I14" s="17">
        <f>IF(DAY(AprSun1)=1,IF(AND(YEAR(AprSun1+7)=CalendarYear,MONTH(AprSun1+7)=4),AprSun1+7,""),IF(AND(YEAR(AprSun1+14)=CalendarYear,MONTH(AprSun1+14)=4),AprSun1+14,""))</f>
        <v>43198</v>
      </c>
      <c r="J14" s="15"/>
      <c r="K14" s="19">
        <f>IF(DAY(MaySun1)=1,IF(AND(YEAR(MaySun1+1)=CalendarYear,MONTH(MaySun1+1)=5),MaySun1+1,""),IF(AND(YEAR(MaySun1+8)=CalendarYear,MONTH(MaySun1+8)=5),MaySun1+8,""))</f>
        <v>43227</v>
      </c>
      <c r="L14" s="44">
        <f>IF(DAY(MaySun1)=1,IF(AND(YEAR(MaySun1+2)=CalendarYear,MONTH(MaySun1+2)=5),MaySun1+2,""),IF(AND(YEAR(MaySun1+9)=CalendarYear,MONTH(MaySun1+9)=5),MaySun1+9,""))</f>
        <v>43228</v>
      </c>
      <c r="M14" s="16">
        <f>IF(DAY(MaySun1)=1,IF(AND(YEAR(MaySun1+3)=CalendarYear,MONTH(MaySun1+3)=5),MaySun1+3,""),IF(AND(YEAR(MaySun1+10)=CalendarYear,MONTH(MaySun1+10)=5),MaySun1+10,""))</f>
        <v>43229</v>
      </c>
      <c r="N14" s="19">
        <f>IF(DAY(MaySun1)=1,IF(AND(YEAR(MaySun1+4)=CalendarYear,MONTH(MaySun1+4)=5),MaySun1+4,""),IF(AND(YEAR(MaySun1+11)=CalendarYear,MONTH(MaySun1+11)=5),MaySun1+11,""))</f>
        <v>43230</v>
      </c>
      <c r="O14" s="19">
        <f>IF(DAY(MaySun1)=1,IF(AND(YEAR(MaySun1+5)=CalendarYear,MONTH(MaySun1+5)=5),MaySun1+5,""),IF(AND(YEAR(MaySun1+12)=CalendarYear,MONTH(MaySun1+12)=5),MaySun1+12,""))</f>
        <v>43231</v>
      </c>
      <c r="P14" s="17">
        <f>IF(DAY(MaySun1)=1,IF(AND(YEAR(MaySun1+6)=CalendarYear,MONTH(MaySun1+6)=5),MaySun1+6,""),IF(AND(YEAR(MaySun1+13)=CalendarYear,MONTH(MaySun1+13)=5),MaySun1+13,""))</f>
        <v>43232</v>
      </c>
      <c r="Q14" s="17">
        <f>IF(DAY(MaySun1)=1,IF(AND(YEAR(MaySun1+7)=CalendarYear,MONTH(MaySun1+7)=5),MaySun1+7,""),IF(AND(YEAR(MaySun1+14)=CalendarYear,MONTH(MaySun1+14)=5),MaySun1+14,""))</f>
        <v>43233</v>
      </c>
      <c r="R14" s="14"/>
      <c r="S14" s="19">
        <f>IF(DAY(JunSun1)=1,IF(AND(YEAR(JunSun1+1)=CalendarYear,MONTH(JunSun1+1)=6),JunSun1+1,""),IF(AND(YEAR(JunSun1+8)=CalendarYear,MONTH(JunSun1+8)=6),JunSun1+8,""))</f>
        <v>43255</v>
      </c>
      <c r="T14" s="19">
        <f>IF(DAY(JunSun1)=1,IF(AND(YEAR(JunSun1+2)=CalendarYear,MONTH(JunSun1+2)=6),JunSun1+2,""),IF(AND(YEAR(JunSun1+9)=CalendarYear,MONTH(JunSun1+9)=6),JunSun1+9,""))</f>
        <v>43256</v>
      </c>
      <c r="U14" s="19">
        <f>IF(DAY(JunSun1)=1,IF(AND(YEAR(JunSun1+3)=CalendarYear,MONTH(JunSun1+3)=6),JunSun1+3,""),IF(AND(YEAR(JunSun1+10)=CalendarYear,MONTH(JunSun1+10)=6),JunSun1+10,""))</f>
        <v>43257</v>
      </c>
      <c r="V14" s="19">
        <f>IF(DAY(JunSun1)=1,IF(AND(YEAR(JunSun1+4)=CalendarYear,MONTH(JunSun1+4)=6),JunSun1+4,""),IF(AND(YEAR(JunSun1+11)=CalendarYear,MONTH(JunSun1+11)=6),JunSun1+11,""))</f>
        <v>43258</v>
      </c>
      <c r="W14" s="19">
        <f>IF(DAY(JunSun1)=1,IF(AND(YEAR(JunSun1+5)=CalendarYear,MONTH(JunSun1+5)=6),JunSun1+5,""),IF(AND(YEAR(JunSun1+12)=CalendarYear,MONTH(JunSun1+12)=6),JunSun1+12,""))</f>
        <v>43259</v>
      </c>
      <c r="X14" s="45">
        <f>IF(DAY(JunSun1)=1,IF(AND(YEAR(JunSun1+6)=CalendarYear,MONTH(JunSun1+6)=6),JunSun1+6,""),IF(AND(YEAR(JunSun1+13)=CalendarYear,MONTH(JunSun1+13)=6),JunSun1+13,""))</f>
        <v>43260</v>
      </c>
      <c r="Y14" s="17">
        <f>IF(DAY(JunSun1)=1,IF(AND(YEAR(JunSun1+7)=CalendarYear,MONTH(JunSun1+7)=6),JunSun1+7,""),IF(AND(YEAR(JunSun1+14)=CalendarYear,MONTH(JunSun1+14)=6),JunSun1+14,""))</f>
        <v>43261</v>
      </c>
      <c r="AA14" s="4"/>
      <c r="AC14" s="2"/>
    </row>
    <row r="15" spans="1:29" ht="15" customHeight="1">
      <c r="A15" s="4"/>
      <c r="B15" s="11"/>
      <c r="C15" s="19">
        <f>IF(DAY(AprSun1)=1,IF(AND(YEAR(AprSun1+8)=CalendarYear,MONTH(AprSun1+8)=4),AprSun1+8,""),IF(AND(YEAR(AprSun1+15)=CalendarYear,MONTH(AprSun1+15)=4),AprSun1+15,""))</f>
        <v>43199</v>
      </c>
      <c r="D15" s="19">
        <f>IF(DAY(AprSun1)=1,IF(AND(YEAR(AprSun1+9)=CalendarYear,MONTH(AprSun1+9)=4),AprSun1+9,""),IF(AND(YEAR(AprSun1+16)=CalendarYear,MONTH(AprSun1+16)=4),AprSun1+16,""))</f>
        <v>43200</v>
      </c>
      <c r="E15" s="19">
        <f>IF(DAY(AprSun1)=1,IF(AND(YEAR(AprSun1+10)=CalendarYear,MONTH(AprSun1+10)=4),AprSun1+10,""),IF(AND(YEAR(AprSun1+17)=CalendarYear,MONTH(AprSun1+17)=4),AprSun1+17,""))</f>
        <v>43201</v>
      </c>
      <c r="F15" s="19">
        <f>IF(DAY(AprSun1)=1,IF(AND(YEAR(AprSun1+11)=CalendarYear,MONTH(AprSun1+11)=4),AprSun1+11,""),IF(AND(YEAR(AprSun1+18)=CalendarYear,MONTH(AprSun1+18)=4),AprSun1+18,""))</f>
        <v>43202</v>
      </c>
      <c r="G15" s="19">
        <f>IF(DAY(AprSun1)=1,IF(AND(YEAR(AprSun1+12)=CalendarYear,MONTH(AprSun1+12)=4),AprSun1+12,""),IF(AND(YEAR(AprSun1+19)=CalendarYear,MONTH(AprSun1+19)=4),AprSun1+19,""))</f>
        <v>43203</v>
      </c>
      <c r="H15" s="17">
        <f>IF(DAY(AprSun1)=1,IF(AND(YEAR(AprSun1+13)=CalendarYear,MONTH(AprSun1+13)=4),AprSun1+13,""),IF(AND(YEAR(AprSun1+20)=CalendarYear,MONTH(AprSun1+20)=4),AprSun1+20,""))</f>
        <v>43204</v>
      </c>
      <c r="I15" s="17">
        <f>IF(DAY(AprSun1)=1,IF(AND(YEAR(AprSun1+14)=CalendarYear,MONTH(AprSun1+14)=4),AprSun1+14,""),IF(AND(YEAR(AprSun1+21)=CalendarYear,MONTH(AprSun1+21)=4),AprSun1+21,""))</f>
        <v>43205</v>
      </c>
      <c r="J15" s="15"/>
      <c r="K15" s="19">
        <f>IF(DAY(MaySun1)=1,IF(AND(YEAR(MaySun1+8)=CalendarYear,MONTH(MaySun1+8)=5),MaySun1+8,""),IF(AND(YEAR(MaySun1+15)=CalendarYear,MONTH(MaySun1+15)=5),MaySun1+15,""))</f>
        <v>43234</v>
      </c>
      <c r="L15" s="19">
        <f>IF(DAY(MaySun1)=1,IF(AND(YEAR(MaySun1+9)=CalendarYear,MONTH(MaySun1+9)=5),MaySun1+9,""),IF(AND(YEAR(MaySun1+16)=CalendarYear,MONTH(MaySun1+16)=5),MaySun1+16,""))</f>
        <v>43235</v>
      </c>
      <c r="M15" s="19">
        <f>IF(DAY(MaySun1)=1,IF(AND(YEAR(MaySun1+10)=CalendarYear,MONTH(MaySun1+10)=5),MaySun1+10,""),IF(AND(YEAR(MaySun1+17)=CalendarYear,MONTH(MaySun1+17)=5),MaySun1+17,""))</f>
        <v>43236</v>
      </c>
      <c r="N15" s="19">
        <f>IF(DAY(MaySun1)=1,IF(AND(YEAR(MaySun1+11)=CalendarYear,MONTH(MaySun1+11)=5),MaySun1+11,""),IF(AND(YEAR(MaySun1+18)=CalendarYear,MONTH(MaySun1+18)=5),MaySun1+18,""))</f>
        <v>43237</v>
      </c>
      <c r="O15" s="19">
        <f>IF(DAY(MaySun1)=1,IF(AND(YEAR(MaySun1+12)=CalendarYear,MONTH(MaySun1+12)=5),MaySun1+12,""),IF(AND(YEAR(MaySun1+19)=CalendarYear,MONTH(MaySun1+19)=5),MaySun1+19,""))</f>
        <v>43238</v>
      </c>
      <c r="P15" s="17">
        <f>IF(DAY(MaySun1)=1,IF(AND(YEAR(MaySun1+13)=CalendarYear,MONTH(MaySun1+13)=5),MaySun1+13,""),IF(AND(YEAR(MaySun1+20)=CalendarYear,MONTH(MaySun1+20)=5),MaySun1+20,""))</f>
        <v>43239</v>
      </c>
      <c r="Q15" s="17">
        <f>IF(DAY(MaySun1)=1,IF(AND(YEAR(MaySun1+14)=CalendarYear,MONTH(MaySun1+14)=5),MaySun1+14,""),IF(AND(YEAR(MaySun1+21)=CalendarYear,MONTH(MaySun1+21)=5),MaySun1+21,""))</f>
        <v>43240</v>
      </c>
      <c r="R15" s="19"/>
      <c r="S15" s="17">
        <f>IF(DAY(JunSun1)=1,IF(AND(YEAR(JunSun1+8)=CalendarYear,MONTH(JunSun1+8)=6),JunSun1+8,""),IF(AND(YEAR(JunSun1+15)=CalendarYear,MONTH(JunSun1+15)=6),JunSun1+15,""))</f>
        <v>43262</v>
      </c>
      <c r="T15" s="16">
        <f>IF(DAY(JunSun1)=1,IF(AND(YEAR(JunSun1+9)=CalendarYear,MONTH(JunSun1+9)=6),JunSun1+9,""),IF(AND(YEAR(JunSun1+16)=CalendarYear,MONTH(JunSun1+16)=6),JunSun1+16,""))</f>
        <v>43263</v>
      </c>
      <c r="U15" s="19">
        <f>IF(DAY(JunSun1)=1,IF(AND(YEAR(JunSun1+10)=CalendarYear,MONTH(JunSun1+10)=6),JunSun1+10,""),IF(AND(YEAR(JunSun1+17)=CalendarYear,MONTH(JunSun1+17)=6),JunSun1+17,""))</f>
        <v>43264</v>
      </c>
      <c r="V15" s="19">
        <f>IF(DAY(JunSun1)=1,IF(AND(YEAR(JunSun1+11)=CalendarYear,MONTH(JunSun1+11)=6),JunSun1+11,""),IF(AND(YEAR(JunSun1+18)=CalendarYear,MONTH(JunSun1+18)=6),JunSun1+18,""))</f>
        <v>43265</v>
      </c>
      <c r="W15" s="19">
        <f>IF(DAY(JunSun1)=1,IF(AND(YEAR(JunSun1+12)=CalendarYear,MONTH(JunSun1+12)=6),JunSun1+12,""),IF(AND(YEAR(JunSun1+19)=CalendarYear,MONTH(JunSun1+19)=6),JunSun1+19,""))</f>
        <v>43266</v>
      </c>
      <c r="X15" s="17">
        <f>IF(DAY(JunSun1)=1,IF(AND(YEAR(JunSun1+13)=CalendarYear,MONTH(JunSun1+13)=6),JunSun1+13,""),IF(AND(YEAR(JunSun1+20)=CalendarYear,MONTH(JunSun1+20)=6),JunSun1+20,""))</f>
        <v>43267</v>
      </c>
      <c r="Y15" s="17">
        <f>IF(DAY(JunSun1)=1,IF(AND(YEAR(JunSun1+14)=CalendarYear,MONTH(JunSun1+14)=6),JunSun1+14,""),IF(AND(YEAR(JunSun1+21)=CalendarYear,MONTH(JunSun1+21)=6),JunSun1+21,""))</f>
        <v>43268</v>
      </c>
      <c r="AA15" s="4"/>
      <c r="AC15" s="2"/>
    </row>
    <row r="16" spans="1:29" ht="15" customHeight="1">
      <c r="A16" s="4"/>
      <c r="B16" s="11"/>
      <c r="C16" s="19">
        <f>IF(DAY(AprSun1)=1,IF(AND(YEAR(AprSun1+15)=CalendarYear,MONTH(AprSun1+15)=4),AprSun1+15,""),IF(AND(YEAR(AprSun1+22)=CalendarYear,MONTH(AprSun1+22)=4),AprSun1+22,""))</f>
        <v>43206</v>
      </c>
      <c r="D16" s="19">
        <f>IF(DAY(AprSun1)=1,IF(AND(YEAR(AprSun1+16)=CalendarYear,MONTH(AprSun1+16)=4),AprSun1+16,""),IF(AND(YEAR(AprSun1+23)=CalendarYear,MONTH(AprSun1+23)=4),AprSun1+23,""))</f>
        <v>43207</v>
      </c>
      <c r="E16" s="19">
        <f>IF(DAY(AprSun1)=1,IF(AND(YEAR(AprSun1+17)=CalendarYear,MONTH(AprSun1+17)=4),AprSun1+17,""),IF(AND(YEAR(AprSun1+24)=CalendarYear,MONTH(AprSun1+24)=4),AprSun1+24,""))</f>
        <v>43208</v>
      </c>
      <c r="F16" s="19">
        <f>IF(DAY(AprSun1)=1,IF(AND(YEAR(AprSun1+18)=CalendarYear,MONTH(AprSun1+18)=4),AprSun1+18,""),IF(AND(YEAR(AprSun1+25)=CalendarYear,MONTH(AprSun1+25)=4),AprSun1+25,""))</f>
        <v>43209</v>
      </c>
      <c r="G16" s="19">
        <f>IF(DAY(AprSun1)=1,IF(AND(YEAR(AprSun1+19)=CalendarYear,MONTH(AprSun1+19)=4),AprSun1+19,""),IF(AND(YEAR(AprSun1+26)=CalendarYear,MONTH(AprSun1+26)=4),AprSun1+26,""))</f>
        <v>43210</v>
      </c>
      <c r="H16" s="17">
        <f>IF(DAY(AprSun1)=1,IF(AND(YEAR(AprSun1+20)=CalendarYear,MONTH(AprSun1+20)=4),AprSun1+20,""),IF(AND(YEAR(AprSun1+27)=CalendarYear,MONTH(AprSun1+27)=4),AprSun1+27,""))</f>
        <v>43211</v>
      </c>
      <c r="I16" s="17">
        <f>IF(DAY(AprSun1)=1,IF(AND(YEAR(AprSun1+21)=CalendarYear,MONTH(AprSun1+21)=4),AprSun1+21,""),IF(AND(YEAR(AprSun1+28)=CalendarYear,MONTH(AprSun1+28)=4),AprSun1+28,""))</f>
        <v>43212</v>
      </c>
      <c r="J16" s="15"/>
      <c r="K16" s="19">
        <f>IF(DAY(MaySun1)=1,IF(AND(YEAR(MaySun1+15)=CalendarYear,MONTH(MaySun1+15)=5),MaySun1+15,""),IF(AND(YEAR(MaySun1+22)=CalendarYear,MONTH(MaySun1+22)=5),MaySun1+22,""))</f>
        <v>43241</v>
      </c>
      <c r="L16" s="19">
        <f>IF(DAY(MaySun1)=1,IF(AND(YEAR(MaySun1+16)=CalendarYear,MONTH(MaySun1+16)=5),MaySun1+16,""),IF(AND(YEAR(MaySun1+23)=CalendarYear,MONTH(MaySun1+23)=5),MaySun1+23,""))</f>
        <v>43242</v>
      </c>
      <c r="M16" s="19">
        <f>IF(DAY(MaySun1)=1,IF(AND(YEAR(MaySun1+17)=CalendarYear,MONTH(MaySun1+17)=5),MaySun1+17,""),IF(AND(YEAR(MaySun1+24)=CalendarYear,MONTH(MaySun1+24)=5),MaySun1+24,""))</f>
        <v>43243</v>
      </c>
      <c r="N16" s="19">
        <f>IF(DAY(MaySun1)=1,IF(AND(YEAR(MaySun1+18)=CalendarYear,MONTH(MaySun1+18)=5),MaySun1+18,""),IF(AND(YEAR(MaySun1+25)=CalendarYear,MONTH(MaySun1+25)=5),MaySun1+25,""))</f>
        <v>43244</v>
      </c>
      <c r="O16" s="19">
        <f>IF(DAY(MaySun1)=1,IF(AND(YEAR(MaySun1+19)=CalendarYear,MONTH(MaySun1+19)=5),MaySun1+19,""),IF(AND(YEAR(MaySun1+26)=CalendarYear,MONTH(MaySun1+26)=5),MaySun1+26,""))</f>
        <v>43245</v>
      </c>
      <c r="P16" s="17">
        <f>IF(DAY(MaySun1)=1,IF(AND(YEAR(MaySun1+20)=CalendarYear,MONTH(MaySun1+20)=5),MaySun1+20,""),IF(AND(YEAR(MaySun1+27)=CalendarYear,MONTH(MaySun1+27)=5),MaySun1+27,""))</f>
        <v>43246</v>
      </c>
      <c r="Q16" s="17">
        <f>IF(DAY(MaySun1)=1,IF(AND(YEAR(MaySun1+21)=CalendarYear,MONTH(MaySun1+21)=5),MaySun1+21,""),IF(AND(YEAR(MaySun1+28)=CalendarYear,MONTH(MaySun1+28)=5),MaySun1+28,""))</f>
        <v>43247</v>
      </c>
      <c r="R16" s="19"/>
      <c r="S16" s="19">
        <f>IF(DAY(JunSun1)=1,IF(AND(YEAR(JunSun1+15)=CalendarYear,MONTH(JunSun1+15)=6),JunSun1+15,""),IF(AND(YEAR(JunSun1+22)=CalendarYear,MONTH(JunSun1+22)=6),JunSun1+22,""))</f>
        <v>43269</v>
      </c>
      <c r="T16" s="19">
        <f>IF(DAY(JunSun1)=1,IF(AND(YEAR(JunSun1+16)=CalendarYear,MONTH(JunSun1+16)=6),JunSun1+16,""),IF(AND(YEAR(JunSun1+23)=CalendarYear,MONTH(JunSun1+23)=6),JunSun1+23,""))</f>
        <v>43270</v>
      </c>
      <c r="U16" s="19">
        <f>IF(DAY(JunSun1)=1,IF(AND(YEAR(JunSun1+17)=CalendarYear,MONTH(JunSun1+17)=6),JunSun1+17,""),IF(AND(YEAR(JunSun1+24)=CalendarYear,MONTH(JunSun1+24)=6),JunSun1+24,""))</f>
        <v>43271</v>
      </c>
      <c r="V16" s="19">
        <f>IF(DAY(JunSun1)=1,IF(AND(YEAR(JunSun1+18)=CalendarYear,MONTH(JunSun1+18)=6),JunSun1+18,""),IF(AND(YEAR(JunSun1+25)=CalendarYear,MONTH(JunSun1+25)=6),JunSun1+25,""))</f>
        <v>43272</v>
      </c>
      <c r="W16" s="19">
        <f>IF(DAY(JunSun1)=1,IF(AND(YEAR(JunSun1+19)=CalendarYear,MONTH(JunSun1+19)=6),JunSun1+19,""),IF(AND(YEAR(JunSun1+26)=CalendarYear,MONTH(JunSun1+26)=6),JunSun1+26,""))</f>
        <v>43273</v>
      </c>
      <c r="X16" s="17">
        <f>IF(DAY(JunSun1)=1,IF(AND(YEAR(JunSun1+20)=CalendarYear,MONTH(JunSun1+20)=6),JunSun1+20,""),IF(AND(YEAR(JunSun1+27)=CalendarYear,MONTH(JunSun1+27)=6),JunSun1+27,""))</f>
        <v>43274</v>
      </c>
      <c r="Y16" s="17">
        <f>IF(DAY(JunSun1)=1,IF(AND(YEAR(JunSun1+21)=CalendarYear,MONTH(JunSun1+21)=6),JunSun1+21,""),IF(AND(YEAR(JunSun1+28)=CalendarYear,MONTH(JunSun1+28)=6),JunSun1+28,""))</f>
        <v>43275</v>
      </c>
      <c r="AA16" s="4"/>
      <c r="AC16" s="2"/>
    </row>
    <row r="17" spans="1:29" ht="15" customHeight="1">
      <c r="A17" s="4"/>
      <c r="B17" s="11"/>
      <c r="C17" s="19">
        <f>IF(DAY(AprSun1)=1,IF(AND(YEAR(AprSun1+22)=CalendarYear,MONTH(AprSun1+22)=4),AprSun1+22,""),IF(AND(YEAR(AprSun1+29)=CalendarYear,MONTH(AprSun1+29)=4),AprSun1+29,""))</f>
        <v>43213</v>
      </c>
      <c r="D17" s="19">
        <f>IF(DAY(AprSun1)=1,IF(AND(YEAR(AprSun1+23)=CalendarYear,MONTH(AprSun1+23)=4),AprSun1+23,""),IF(AND(YEAR(AprSun1+30)=CalendarYear,MONTH(AprSun1+30)=4),AprSun1+30,""))</f>
        <v>43214</v>
      </c>
      <c r="E17" s="19">
        <f>IF(DAY(AprSun1)=1,IF(AND(YEAR(AprSun1+24)=CalendarYear,MONTH(AprSun1+24)=4),AprSun1+24,""),IF(AND(YEAR(AprSun1+31)=CalendarYear,MONTH(AprSun1+31)=4),AprSun1+31,""))</f>
        <v>43215</v>
      </c>
      <c r="F17" s="19">
        <f>IF(DAY(AprSun1)=1,IF(AND(YEAR(AprSun1+25)=CalendarYear,MONTH(AprSun1+25)=4),AprSun1+25,""),IF(AND(YEAR(AprSun1+32)=CalendarYear,MONTH(AprSun1+32)=4),AprSun1+32,""))</f>
        <v>43216</v>
      </c>
      <c r="G17" s="19">
        <f>IF(DAY(AprSun1)=1,IF(AND(YEAR(AprSun1+26)=CalendarYear,MONTH(AprSun1+26)=4),AprSun1+26,""),IF(AND(YEAR(AprSun1+33)=CalendarYear,MONTH(AprSun1+33)=4),AprSun1+33,""))</f>
        <v>43217</v>
      </c>
      <c r="H17" s="20">
        <f>IF(DAY(AprSun1)=1,IF(AND(YEAR(AprSun1+27)=CalendarYear,MONTH(AprSun1+27)=4),AprSun1+27,""),IF(AND(YEAR(AprSun1+34)=CalendarYear,MONTH(AprSun1+34)=4),AprSun1+34,""))</f>
        <v>43218</v>
      </c>
      <c r="I17" s="17">
        <f>IF(DAY(AprSun1)=1,IF(AND(YEAR(AprSun1+28)=CalendarYear,MONTH(AprSun1+28)=4),AprSun1+28,""),IF(AND(YEAR(AprSun1+35)=CalendarYear,MONTH(AprSun1+35)=4),AprSun1+35,""))</f>
        <v>43219</v>
      </c>
      <c r="J17" s="15"/>
      <c r="K17" s="19">
        <f>IF(DAY(MaySun1)=1,IF(AND(YEAR(MaySun1+22)=CalendarYear,MONTH(MaySun1+22)=5),MaySun1+22,""),IF(AND(YEAR(MaySun1+29)=CalendarYear,MONTH(MaySun1+29)=5),MaySun1+29,""))</f>
        <v>43248</v>
      </c>
      <c r="L17" s="19">
        <f>IF(DAY(MaySun1)=1,IF(AND(YEAR(MaySun1+23)=CalendarYear,MONTH(MaySun1+23)=5),MaySun1+23,""),IF(AND(YEAR(MaySun1+30)=CalendarYear,MONTH(MaySun1+30)=5),MaySun1+30,""))</f>
        <v>43249</v>
      </c>
      <c r="M17" s="19">
        <f>IF(DAY(MaySun1)=1,IF(AND(YEAR(MaySun1+24)=CalendarYear,MONTH(MaySun1+24)=5),MaySun1+24,""),IF(AND(YEAR(MaySun1+31)=CalendarYear,MONTH(MaySun1+31)=5),MaySun1+31,""))</f>
        <v>43250</v>
      </c>
      <c r="N17" s="19">
        <f>IF(DAY(MaySun1)=1,IF(AND(YEAR(MaySun1+25)=CalendarYear,MONTH(MaySun1+25)=5),MaySun1+25,""),IF(AND(YEAR(MaySun1+32)=CalendarYear,MONTH(MaySun1+32)=5),MaySun1+32,""))</f>
        <v>43251</v>
      </c>
      <c r="O17" s="19">
        <f>IF(DAY(MaySun1)=1,IF(AND(YEAR(MaySun1+26)=CalendarYear,MONTH(MaySun1+26)=5),MaySun1+26,""),IF(AND(YEAR(MaySun1+33)=CalendarYear,MONTH(MaySun1+33)=5),MaySun1+33,""))</f>
      </c>
      <c r="P17" s="19">
        <f>IF(DAY(MaySun1)=1,IF(AND(YEAR(MaySun1+27)=CalendarYear,MONTH(MaySun1+27)=5),MaySun1+27,""),IF(AND(YEAR(MaySun1+34)=CalendarYear,MONTH(MaySun1+34)=5),MaySun1+34,""))</f>
      </c>
      <c r="Q17" s="19">
        <f>IF(DAY(MaySun1)=1,IF(AND(YEAR(MaySun1+28)=CalendarYear,MONTH(MaySun1+28)=5),MaySun1+28,""),IF(AND(YEAR(MaySun1+35)=CalendarYear,MONTH(MaySun1+35)=5),MaySun1+35,""))</f>
      </c>
      <c r="R17" s="19"/>
      <c r="S17" s="19">
        <f>IF(DAY(JunSun1)=1,IF(AND(YEAR(JunSun1+22)=CalendarYear,MONTH(JunSun1+22)=6),JunSun1+22,""),IF(AND(YEAR(JunSun1+29)=CalendarYear,MONTH(JunSun1+29)=6),JunSun1+29,""))</f>
        <v>43276</v>
      </c>
      <c r="T17" s="19">
        <f>IF(DAY(JunSun1)=1,IF(AND(YEAR(JunSun1+23)=CalendarYear,MONTH(JunSun1+23)=6),JunSun1+23,""),IF(AND(YEAR(JunSun1+30)=CalendarYear,MONTH(JunSun1+30)=6),JunSun1+30,""))</f>
        <v>43277</v>
      </c>
      <c r="U17" s="19">
        <f>IF(DAY(JunSun1)=1,IF(AND(YEAR(JunSun1+24)=CalendarYear,MONTH(JunSun1+24)=6),JunSun1+24,""),IF(AND(YEAR(JunSun1+31)=CalendarYear,MONTH(JunSun1+31)=6),JunSun1+31,""))</f>
        <v>43278</v>
      </c>
      <c r="V17" s="19">
        <f>IF(DAY(JunSun1)=1,IF(AND(YEAR(JunSun1+25)=CalendarYear,MONTH(JunSun1+25)=6),JunSun1+25,""),IF(AND(YEAR(JunSun1+32)=CalendarYear,MONTH(JunSun1+32)=6),JunSun1+32,""))</f>
        <v>43279</v>
      </c>
      <c r="W17" s="19">
        <f>IF(DAY(JunSun1)=1,IF(AND(YEAR(JunSun1+26)=CalendarYear,MONTH(JunSun1+26)=6),JunSun1+26,""),IF(AND(YEAR(JunSun1+33)=CalendarYear,MONTH(JunSun1+33)=6),JunSun1+33,""))</f>
        <v>43280</v>
      </c>
      <c r="X17" s="17">
        <f>IF(DAY(JunSun1)=1,IF(AND(YEAR(JunSun1+27)=CalendarYear,MONTH(JunSun1+27)=6),JunSun1+27,""),IF(AND(YEAR(JunSun1+34)=CalendarYear,MONTH(JunSun1+34)=6),JunSun1+34,""))</f>
        <v>43281</v>
      </c>
      <c r="Y17" s="19">
        <f>IF(DAY(JunSun1)=1,IF(AND(YEAR(JunSun1+28)=CalendarYear,MONTH(JunSun1+28)=6),JunSun1+28,""),IF(AND(YEAR(JunSun1+35)=CalendarYear,MONTH(JunSun1+35)=6),JunSun1+35,""))</f>
      </c>
      <c r="AA17" s="4"/>
      <c r="AC17" s="2"/>
    </row>
    <row r="18" spans="1:36" ht="15" customHeight="1">
      <c r="A18" s="4"/>
      <c r="B18" s="11"/>
      <c r="C18" s="17">
        <f>IF(DAY(AprSun1)=1,IF(AND(YEAR(AprSun1+29)=CalendarYear,MONTH(AprSun1+29)=4),AprSun1+29,""),IF(AND(YEAR(AprSun1+36)=CalendarYear,MONTH(AprSun1+36)=4),AprSun1+36,""))</f>
        <v>43220</v>
      </c>
      <c r="D18" s="19">
        <f>IF(DAY(AprSun1)=1,IF(AND(YEAR(AprSun1+30)=CalendarYear,MONTH(AprSun1+30)=4),AprSun1+30,""),IF(AND(YEAR(AprSun1+37)=CalendarYear,MONTH(AprSun1+37)=4),AprSun1+37,""))</f>
      </c>
      <c r="E18" s="19">
        <f>IF(DAY(AprSun1)=1,IF(AND(YEAR(AprSun1+31)=CalendarYear,MONTH(AprSun1+31)=4),AprSun1+31,""),IF(AND(YEAR(AprSun1+38)=CalendarYear,MONTH(AprSun1+38)=4),AprSun1+38,""))</f>
      </c>
      <c r="F18" s="19">
        <f>IF(DAY(AprSun1)=1,IF(AND(YEAR(AprSun1+32)=CalendarYear,MONTH(AprSun1+32)=4),AprSun1+32,""),IF(AND(YEAR(AprSun1+39)=CalendarYear,MONTH(AprSun1+39)=4),AprSun1+39,""))</f>
      </c>
      <c r="G18" s="19">
        <f>IF(DAY(AprSun1)=1,IF(AND(YEAR(AprSun1+33)=CalendarYear,MONTH(AprSun1+33)=4),AprSun1+33,""),IF(AND(YEAR(AprSun1+40)=CalendarYear,MONTH(AprSun1+40)=4),AprSun1+40,""))</f>
      </c>
      <c r="H18" s="19">
        <f>IF(DAY(AprSun1)=1,IF(AND(YEAR(AprSun1+34)=CalendarYear,MONTH(AprSun1+34)=4),AprSun1+34,""),IF(AND(YEAR(AprSun1+41)=CalendarYear,MONTH(AprSun1+41)=4),AprSun1+41,""))</f>
      </c>
      <c r="I18" s="19">
        <f>IF(DAY(AprSun1)=1,IF(AND(YEAR(AprSun1+35)=CalendarYear,MONTH(AprSun1+35)=4),AprSun1+35,""),IF(AND(YEAR(AprSun1+42)=CalendarYear,MONTH(AprSun1+42)=4),AprSun1+42,""))</f>
      </c>
      <c r="J18" s="15"/>
      <c r="K18" s="19">
        <f>IF(DAY(MaySun1)=1,IF(AND(YEAR(MaySun1+29)=CalendarYear,MONTH(MaySun1+29)=5),MaySun1+29,""),IF(AND(YEAR(MaySun1+36)=CalendarYear,MONTH(MaySun1+36)=5),MaySun1+36,""))</f>
      </c>
      <c r="L18" s="19">
        <f>IF(DAY(MaySun1)=1,IF(AND(YEAR(MaySun1+30)=CalendarYear,MONTH(MaySun1+30)=5),MaySun1+30,""),IF(AND(YEAR(MaySun1+37)=CalendarYear,MONTH(MaySun1+37)=5),MaySun1+37,""))</f>
      </c>
      <c r="M18" s="19">
        <f>IF(DAY(MaySun1)=1,IF(AND(YEAR(MaySun1+31)=CalendarYear,MONTH(MaySun1+31)=5),MaySun1+31,""),IF(AND(YEAR(MaySun1+38)=CalendarYear,MONTH(MaySun1+38)=5),MaySun1+38,""))</f>
      </c>
      <c r="N18" s="19">
        <f>IF(DAY(MaySun1)=1,IF(AND(YEAR(MaySun1+32)=CalendarYear,MONTH(MaySun1+32)=5),MaySun1+32,""),IF(AND(YEAR(MaySun1+39)=CalendarYear,MONTH(MaySun1+39)=5),MaySun1+39,""))</f>
      </c>
      <c r="O18" s="19">
        <f>IF(DAY(MaySun1)=1,IF(AND(YEAR(MaySun1+33)=CalendarYear,MONTH(MaySun1+33)=5),MaySun1+33,""),IF(AND(YEAR(MaySun1+40)=CalendarYear,MONTH(MaySun1+40)=5),MaySun1+40,""))</f>
      </c>
      <c r="P18" s="19">
        <f>IF(DAY(MaySun1)=1,IF(AND(YEAR(MaySun1+34)=CalendarYear,MONTH(MaySun1+34)=5),MaySun1+34,""),IF(AND(YEAR(MaySun1+41)=CalendarYear,MONTH(MaySun1+41)=5),MaySun1+41,""))</f>
      </c>
      <c r="Q18" s="19">
        <f>IF(DAY(MaySun1)=1,IF(AND(YEAR(MaySun1+35)=CalendarYear,MONTH(MaySun1+35)=5),MaySun1+35,""),IF(AND(YEAR(MaySun1+42)=CalendarYear,MONTH(MaySun1+42)=5),MaySun1+42,""))</f>
      </c>
      <c r="R18" s="19"/>
      <c r="S18" s="19">
        <f>IF(DAY(JunSun1)=1,IF(AND(YEAR(JunSun1+29)=CalendarYear,MONTH(JunSun1+29)=6),JunSun1+29,""),IF(AND(YEAR(JunSun1+36)=CalendarYear,MONTH(JunSun1+36)=6),JunSun1+36,""))</f>
      </c>
      <c r="T18" s="19">
        <f>IF(DAY(JunSun1)=1,IF(AND(YEAR(JunSun1+30)=CalendarYear,MONTH(JunSun1+30)=6),JunSun1+30,""),IF(AND(YEAR(JunSun1+37)=CalendarYear,MONTH(JunSun1+37)=6),JunSun1+37,""))</f>
      </c>
      <c r="U18" s="19">
        <f>IF(DAY(JunSun1)=1,IF(AND(YEAR(JunSun1+31)=CalendarYear,MONTH(JunSun1+31)=6),JunSun1+31,""),IF(AND(YEAR(JunSun1+38)=CalendarYear,MONTH(JunSun1+38)=6),JunSun1+38,""))</f>
      </c>
      <c r="V18" s="19">
        <f>IF(DAY(JunSun1)=1,IF(AND(YEAR(JunSun1+32)=CalendarYear,MONTH(JunSun1+32)=6),JunSun1+32,""),IF(AND(YEAR(JunSun1+39)=CalendarYear,MONTH(JunSun1+39)=6),JunSun1+39,""))</f>
      </c>
      <c r="W18" s="19">
        <f>IF(DAY(JunSun1)=1,IF(AND(YEAR(JunSun1+33)=CalendarYear,MONTH(JunSun1+33)=6),JunSun1+33,""),IF(AND(YEAR(JunSun1+40)=CalendarYear,MONTH(JunSun1+40)=6),JunSun1+40,""))</f>
      </c>
      <c r="X18" s="19">
        <f>IF(DAY(JunSun1)=1,IF(AND(YEAR(JunSun1+34)=CalendarYear,MONTH(JunSun1+34)=6),JunSun1+34,""),IF(AND(YEAR(JunSun1+41)=CalendarYear,MONTH(JunSun1+41)=6),JunSun1+41,""))</f>
      </c>
      <c r="Y18" s="19">
        <f>IF(DAY(JunSun1)=1,IF(AND(YEAR(JunSun1+35)=CalendarYear,MONTH(JunSun1+35)=6),JunSun1+35,""),IF(AND(YEAR(JunSun1+42)=CalendarYear,MONTH(JunSun1+42)=6),JunSun1+42,""))</f>
      </c>
      <c r="AA18" s="4"/>
      <c r="AC18" s="2"/>
      <c r="AJ18" s="2"/>
    </row>
    <row r="19" spans="1:36" ht="15" customHeight="1">
      <c r="A19" s="4"/>
      <c r="B19" s="11"/>
      <c r="C19" s="25"/>
      <c r="D19" s="25"/>
      <c r="E19" s="25"/>
      <c r="F19" s="25"/>
      <c r="G19" s="25"/>
      <c r="H19" s="25"/>
      <c r="I19" s="25"/>
      <c r="J19" s="19"/>
      <c r="K19" s="25"/>
      <c r="L19" s="25"/>
      <c r="M19" s="25"/>
      <c r="N19" s="25"/>
      <c r="O19" s="25"/>
      <c r="P19" s="25"/>
      <c r="Q19" s="25"/>
      <c r="R19" s="15"/>
      <c r="S19" s="21"/>
      <c r="T19" s="21"/>
      <c r="U19" s="22"/>
      <c r="V19" s="21"/>
      <c r="W19" s="21"/>
      <c r="X19" s="21"/>
      <c r="Y19" s="21"/>
      <c r="AA19" s="4"/>
      <c r="AC19" s="2"/>
      <c r="AJ19" s="2"/>
    </row>
    <row r="20" spans="1:36" ht="15" customHeight="1">
      <c r="A20" s="4"/>
      <c r="B20" s="1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5"/>
      <c r="S20" s="26"/>
      <c r="T20" s="26"/>
      <c r="U20" s="22"/>
      <c r="V20" s="26"/>
      <c r="W20" s="26"/>
      <c r="X20" s="26"/>
      <c r="Y20" s="26"/>
      <c r="Z20" s="3"/>
      <c r="AA20" s="6"/>
      <c r="AB20" s="3"/>
      <c r="AC20" s="2"/>
      <c r="AJ20" s="2"/>
    </row>
    <row r="21" spans="1:36" ht="15" customHeight="1">
      <c r="A21" s="4"/>
      <c r="B21" s="11"/>
      <c r="C21" s="68" t="s">
        <v>6</v>
      </c>
      <c r="D21" s="69"/>
      <c r="E21" s="69"/>
      <c r="F21" s="69"/>
      <c r="G21" s="69"/>
      <c r="H21" s="69"/>
      <c r="I21" s="69"/>
      <c r="J21" s="19"/>
      <c r="K21" s="68" t="s">
        <v>7</v>
      </c>
      <c r="L21" s="69"/>
      <c r="M21" s="69"/>
      <c r="N21" s="69"/>
      <c r="O21" s="69"/>
      <c r="P21" s="69"/>
      <c r="Q21" s="69"/>
      <c r="R21" s="15"/>
      <c r="S21" s="68" t="s">
        <v>8</v>
      </c>
      <c r="T21" s="69"/>
      <c r="U21" s="69"/>
      <c r="V21" s="69"/>
      <c r="W21" s="69"/>
      <c r="X21" s="69"/>
      <c r="Y21" s="69"/>
      <c r="AA21" s="4"/>
      <c r="AC21" s="2"/>
      <c r="AJ21" s="2"/>
    </row>
    <row r="22" spans="1:36" ht="15" customHeight="1">
      <c r="A22" s="4"/>
      <c r="B22" s="11"/>
      <c r="C22" s="13" t="s">
        <v>12</v>
      </c>
      <c r="D22" s="13" t="s">
        <v>13</v>
      </c>
      <c r="E22" s="13" t="s">
        <v>14</v>
      </c>
      <c r="F22" s="13" t="s">
        <v>15</v>
      </c>
      <c r="G22" s="13" t="s">
        <v>12</v>
      </c>
      <c r="H22" s="13" t="s">
        <v>14</v>
      </c>
      <c r="I22" s="13" t="s">
        <v>13</v>
      </c>
      <c r="J22" s="19"/>
      <c r="K22" s="13" t="s">
        <v>12</v>
      </c>
      <c r="L22" s="13" t="s">
        <v>13</v>
      </c>
      <c r="M22" s="13" t="s">
        <v>14</v>
      </c>
      <c r="N22" s="13" t="s">
        <v>15</v>
      </c>
      <c r="O22" s="13" t="s">
        <v>12</v>
      </c>
      <c r="P22" s="13" t="s">
        <v>14</v>
      </c>
      <c r="Q22" s="13" t="s">
        <v>13</v>
      </c>
      <c r="R22" s="15"/>
      <c r="S22" s="13" t="s">
        <v>12</v>
      </c>
      <c r="T22" s="13" t="s">
        <v>13</v>
      </c>
      <c r="U22" s="13" t="s">
        <v>14</v>
      </c>
      <c r="V22" s="13" t="s">
        <v>15</v>
      </c>
      <c r="W22" s="13" t="s">
        <v>12</v>
      </c>
      <c r="X22" s="13" t="s">
        <v>14</v>
      </c>
      <c r="Y22" s="13" t="s">
        <v>13</v>
      </c>
      <c r="AA22" s="4"/>
      <c r="AC22" s="2"/>
      <c r="AJ22" s="2"/>
    </row>
    <row r="23" spans="1:36" ht="15" customHeight="1">
      <c r="A23" s="4"/>
      <c r="B23" s="11"/>
      <c r="C23" s="19">
        <f>IF(DAY(JulSun1)=1,"",IF(AND(YEAR(JulSun1+1)=CalendarYear,MONTH(JulSun1+1)=7),JulSun1+1,""))</f>
      </c>
      <c r="D23" s="19">
        <f>IF(DAY(JulSun1)=1,"",IF(AND(YEAR(JulSun1+2)=CalendarYear,MONTH(JulSun1+2)=7),JulSun1+2,""))</f>
      </c>
      <c r="E23" s="19">
        <f>IF(DAY(JulSun1)=1,"",IF(AND(YEAR(JulSun1+3)=CalendarYear,MONTH(JulSun1+3)=7),JulSun1+3,""))</f>
      </c>
      <c r="F23" s="19">
        <f>IF(DAY(JulSun1)=1,"",IF(AND(YEAR(JulSun1+4)=CalendarYear,MONTH(JulSun1+4)=7),JulSun1+4,""))</f>
      </c>
      <c r="G23" s="19">
        <f>IF(DAY(JulSun1)=1,"",IF(AND(YEAR(JulSun1+5)=CalendarYear,MONTH(JulSun1+5)=7),JulSun1+5,""))</f>
      </c>
      <c r="H23" s="19">
        <f>IF(DAY(JulSun1)=1,"",IF(AND(YEAR(JulSun1+6)=CalendarYear,MONTH(JulSun1+6)=7),JulSun1+6,""))</f>
      </c>
      <c r="I23" s="17">
        <f>IF(DAY(JulSun1)=1,IF(AND(YEAR(JulSun1)=CalendarYear,MONTH(JulSun1)=7),JulSun1,""),IF(AND(YEAR(JulSun1+7)=CalendarYear,MONTH(JulSun1+7)=7),JulSun1+7,""))</f>
        <v>43282</v>
      </c>
      <c r="J23" s="15"/>
      <c r="K23" s="19">
        <f>IF(DAY(AugSun1)=1,"",IF(AND(YEAR(AugSun1+1)=CalendarYear,MONTH(AugSun1+1)=8),AugSun1+1,""))</f>
      </c>
      <c r="L23" s="19">
        <f>IF(DAY(AugSun1)=1,"",IF(AND(YEAR(AugSun1+2)=CalendarYear,MONTH(AugSun1+2)=8),AugSun1+2,""))</f>
      </c>
      <c r="M23" s="19">
        <f>IF(DAY(AugSun1)=1,"",IF(AND(YEAR(AugSun1+3)=CalendarYear,MONTH(AugSun1+3)=8),AugSun1+3,""))</f>
        <v>43313</v>
      </c>
      <c r="N23" s="19">
        <f>IF(DAY(AugSun1)=1,"",IF(AND(YEAR(AugSun1+4)=CalendarYear,MONTH(AugSun1+4)=8),AugSun1+4,""))</f>
        <v>43314</v>
      </c>
      <c r="O23" s="19">
        <f>IF(DAY(AugSun1)=1,"",IF(AND(YEAR(AugSun1+5)=CalendarYear,MONTH(AugSun1+5)=8),AugSun1+5,""))</f>
        <v>43315</v>
      </c>
      <c r="P23" s="17">
        <f>IF(DAY(AugSun1)=1,"",IF(AND(YEAR(AugSun1+6)=CalendarYear,MONTH(AugSun1+6)=8),AugSun1+6,""))</f>
        <v>43316</v>
      </c>
      <c r="Q23" s="17">
        <f>IF(DAY(AugSun1)=1,IF(AND(YEAR(AugSun1)=CalendarYear,MONTH(AugSun1)=8),AugSun1,""),IF(AND(YEAR(AugSun1+7)=CalendarYear,MONTH(AugSun1+7)=8),AugSun1+7,""))</f>
        <v>43317</v>
      </c>
      <c r="R23" s="15"/>
      <c r="S23" s="19">
        <f>IF(DAY(SepSun1)=1,"",IF(AND(YEAR(SepSun1+1)=CalendarYear,MONTH(SepSun1+1)=9),SepSun1+1,""))</f>
      </c>
      <c r="T23" s="19">
        <f>IF(DAY(SepSun1)=1,"",IF(AND(YEAR(SepSun1+2)=CalendarYear,MONTH(SepSun1+2)=9),SepSun1+2,""))</f>
      </c>
      <c r="U23" s="19">
        <f>IF(DAY(SepSun1)=1,"",IF(AND(YEAR(SepSun1+3)=CalendarYear,MONTH(SepSun1+3)=9),SepSun1+3,""))</f>
      </c>
      <c r="V23" s="19">
        <f>IF(DAY(SepSun1)=1,"",IF(AND(YEAR(SepSun1+4)=CalendarYear,MONTH(SepSun1+4)=9),SepSun1+4,""))</f>
      </c>
      <c r="W23" s="19">
        <f>IF(DAY(SepSun1)=1,"",IF(AND(YEAR(SepSun1+5)=CalendarYear,MONTH(SepSun1+5)=9),SepSun1+5,""))</f>
      </c>
      <c r="X23" s="17">
        <f>IF(DAY(SepSun1)=1,"",IF(AND(YEAR(SepSun1+6)=CalendarYear,MONTH(SepSun1+6)=9),SepSun1+6,""))</f>
        <v>43344</v>
      </c>
      <c r="Y23" s="17">
        <f>IF(DAY(SepSun1)=1,IF(AND(YEAR(SepSun1)=CalendarYear,MONTH(SepSun1)=9),SepSun1,""),IF(AND(YEAR(SepSun1+7)=CalendarYear,MONTH(SepSun1+7)=9),SepSun1+7,""))</f>
        <v>43345</v>
      </c>
      <c r="AA23" s="4"/>
      <c r="AC23" s="2"/>
      <c r="AJ23" s="2"/>
    </row>
    <row r="24" spans="1:36" ht="15" customHeight="1">
      <c r="A24" s="4"/>
      <c r="B24" s="11"/>
      <c r="C24" s="19">
        <f>IF(DAY(JulSun1)=1,IF(AND(YEAR(JulSun1+1)=CalendarYear,MONTH(JulSun1+1)=7),JulSun1+1,""),IF(AND(YEAR(JulSun1+8)=CalendarYear,MONTH(JulSun1+8)=7),JulSun1+8,""))</f>
        <v>43283</v>
      </c>
      <c r="D24" s="19">
        <f>IF(DAY(JulSun1)=1,IF(AND(YEAR(JulSun1+2)=CalendarYear,MONTH(JulSun1+2)=7),JulSun1+2,""),IF(AND(YEAR(JulSun1+9)=CalendarYear,MONTH(JulSun1+9)=7),JulSun1+9,""))</f>
        <v>43284</v>
      </c>
      <c r="E24" s="19">
        <f>IF(DAY(JulSun1)=1,IF(AND(YEAR(JulSun1+3)=CalendarYear,MONTH(JulSun1+3)=7),JulSun1+3,""),IF(AND(YEAR(JulSun1+10)=CalendarYear,MONTH(JulSun1+10)=7),JulSun1+10,""))</f>
        <v>43285</v>
      </c>
      <c r="F24" s="19">
        <f>IF(DAY(JulSun1)=1,IF(AND(YEAR(JulSun1+4)=CalendarYear,MONTH(JulSun1+4)=7),JulSun1+4,""),IF(AND(YEAR(JulSun1+11)=CalendarYear,MONTH(JulSun1+11)=7),JulSun1+11,""))</f>
        <v>43286</v>
      </c>
      <c r="G24" s="19">
        <f>IF(DAY(JulSun1)=1,IF(AND(YEAR(JulSun1+5)=CalendarYear,MONTH(JulSun1+5)=7),JulSun1+5,""),IF(AND(YEAR(JulSun1+12)=CalendarYear,MONTH(JulSun1+12)=7),JulSun1+12,""))</f>
        <v>43287</v>
      </c>
      <c r="H24" s="17">
        <f>IF(DAY(JulSun1)=1,IF(AND(YEAR(JulSun1+6)=CalendarYear,MONTH(JulSun1+6)=7),JulSun1+6,""),IF(AND(YEAR(JulSun1+13)=CalendarYear,MONTH(JulSun1+13)=7),JulSun1+13,""))</f>
        <v>43288</v>
      </c>
      <c r="I24" s="17">
        <f>IF(DAY(JulSun1)=1,IF(AND(YEAR(JulSun1+7)=CalendarYear,MONTH(JulSun1+7)=7),JulSun1+7,""),IF(AND(YEAR(JulSun1+14)=CalendarYear,MONTH(JulSun1+14)=7),JulSun1+14,""))</f>
        <v>43289</v>
      </c>
      <c r="J24" s="25"/>
      <c r="K24" s="19">
        <f>IF(DAY(AugSun1)=1,IF(AND(YEAR(AugSun1+1)=CalendarYear,MONTH(AugSun1+1)=8),AugSun1+1,""),IF(AND(YEAR(AugSun1+8)=CalendarYear,MONTH(AugSun1+8)=8),AugSun1+8,""))</f>
        <v>43318</v>
      </c>
      <c r="L24" s="19">
        <f>IF(DAY(AugSun1)=1,IF(AND(YEAR(AugSun1+2)=CalendarYear,MONTH(AugSun1+2)=8),AugSun1+2,""),IF(AND(YEAR(AugSun1+9)=CalendarYear,MONTH(AugSun1+9)=8),AugSun1+9,""))</f>
        <v>43319</v>
      </c>
      <c r="M24" s="19">
        <f>IF(DAY(AugSun1)=1,IF(AND(YEAR(AugSun1+3)=CalendarYear,MONTH(AugSun1+3)=8),AugSun1+3,""),IF(AND(YEAR(AugSun1+10)=CalendarYear,MONTH(AugSun1+10)=8),AugSun1+10,""))</f>
        <v>43320</v>
      </c>
      <c r="N24" s="19">
        <f>IF(DAY(AugSun1)=1,IF(AND(YEAR(AugSun1+4)=CalendarYear,MONTH(AugSun1+4)=8),AugSun1+4,""),IF(AND(YEAR(AugSun1+11)=CalendarYear,MONTH(AugSun1+11)=8),AugSun1+11,""))</f>
        <v>43321</v>
      </c>
      <c r="O24" s="19">
        <f>IF(DAY(AugSun1)=1,IF(AND(YEAR(AugSun1+5)=CalendarYear,MONTH(AugSun1+5)=8),AugSun1+5,""),IF(AND(YEAR(AugSun1+12)=CalendarYear,MONTH(AugSun1+12)=8),AugSun1+12,""))</f>
        <v>43322</v>
      </c>
      <c r="P24" s="17">
        <f>IF(DAY(AugSun1)=1,IF(AND(YEAR(AugSun1+6)=CalendarYear,MONTH(AugSun1+6)=8),AugSun1+6,""),IF(AND(YEAR(AugSun1+13)=CalendarYear,MONTH(AugSun1+13)=8),AugSun1+13,""))</f>
        <v>43323</v>
      </c>
      <c r="Q24" s="17">
        <f>IF(DAY(AugSun1)=1,IF(AND(YEAR(AugSun1+7)=CalendarYear,MONTH(AugSun1+7)=8),AugSun1+7,""),IF(AND(YEAR(AugSun1+14)=CalendarYear,MONTH(AugSun1+14)=8),AugSun1+14,""))</f>
        <v>43324</v>
      </c>
      <c r="R24" s="15"/>
      <c r="S24" s="19">
        <f>IF(DAY(SepSun1)=1,IF(AND(YEAR(SepSun1+1)=CalendarYear,MONTH(SepSun1+1)=9),SepSun1+1,""),IF(AND(YEAR(SepSun1+8)=CalendarYear,MONTH(SepSun1+8)=9),SepSun1+8,""))</f>
        <v>43346</v>
      </c>
      <c r="T24" s="19">
        <f>IF(DAY(SepSun1)=1,IF(AND(YEAR(SepSun1+2)=CalendarYear,MONTH(SepSun1+2)=9),SepSun1+2,""),IF(AND(YEAR(SepSun1+9)=CalendarYear,MONTH(SepSun1+9)=9),SepSun1+9,""))</f>
        <v>43347</v>
      </c>
      <c r="U24" s="19">
        <f>IF(DAY(SepSun1)=1,IF(AND(YEAR(SepSun1+3)=CalendarYear,MONTH(SepSun1+3)=9),SepSun1+3,""),IF(AND(YEAR(SepSun1+10)=CalendarYear,MONTH(SepSun1+10)=9),SepSun1+10,""))</f>
        <v>43348</v>
      </c>
      <c r="V24" s="19">
        <f>IF(DAY(SepSun1)=1,IF(AND(YEAR(SepSun1+4)=CalendarYear,MONTH(SepSun1+4)=9),SepSun1+4,""),IF(AND(YEAR(SepSun1+11)=CalendarYear,MONTH(SepSun1+11)=9),SepSun1+11,""))</f>
        <v>43349</v>
      </c>
      <c r="W24" s="19">
        <f>IF(DAY(SepSun1)=1,IF(AND(YEAR(SepSun1+5)=CalendarYear,MONTH(SepSun1+5)=9),SepSun1+5,""),IF(AND(YEAR(SepSun1+12)=CalendarYear,MONTH(SepSun1+12)=9),SepSun1+12,""))</f>
        <v>43350</v>
      </c>
      <c r="X24" s="17">
        <f>IF(DAY(SepSun1)=1,IF(AND(YEAR(SepSun1+6)=CalendarYear,MONTH(SepSun1+6)=9),SepSun1+6,""),IF(AND(YEAR(SepSun1+13)=CalendarYear,MONTH(SepSun1+13)=9),SepSun1+13,""))</f>
        <v>43351</v>
      </c>
      <c r="Y24" s="17">
        <f>IF(DAY(SepSun1)=1,IF(AND(YEAR(SepSun1+7)=CalendarYear,MONTH(SepSun1+7)=9),SepSun1+7,""),IF(AND(YEAR(SepSun1+14)=CalendarYear,MONTH(SepSun1+14)=9),SepSun1+14,""))</f>
        <v>43352</v>
      </c>
      <c r="AA24" s="4"/>
      <c r="AC24" s="2"/>
      <c r="AJ24" s="2"/>
    </row>
    <row r="25" spans="1:36" ht="15" customHeight="1">
      <c r="A25" s="4"/>
      <c r="B25" s="11"/>
      <c r="C25" s="19">
        <f>IF(DAY(JulSun1)=1,IF(AND(YEAR(JulSun1+8)=CalendarYear,MONTH(JulSun1+8)=7),JulSun1+8,""),IF(AND(YEAR(JulSun1+15)=CalendarYear,MONTH(JulSun1+15)=7),JulSun1+15,""))</f>
        <v>43290</v>
      </c>
      <c r="D25" s="19">
        <f>IF(DAY(JulSun1)=1,IF(AND(YEAR(JulSun1+9)=CalendarYear,MONTH(JulSun1+9)=7),JulSun1+9,""),IF(AND(YEAR(JulSun1+16)=CalendarYear,MONTH(JulSun1+16)=7),JulSun1+16,""))</f>
        <v>43291</v>
      </c>
      <c r="E25" s="19">
        <f>IF(DAY(JulSun1)=1,IF(AND(YEAR(JulSun1+10)=CalendarYear,MONTH(JulSun1+10)=7),JulSun1+10,""),IF(AND(YEAR(JulSun1+17)=CalendarYear,MONTH(JulSun1+17)=7),JulSun1+17,""))</f>
        <v>43292</v>
      </c>
      <c r="F25" s="19">
        <f>IF(DAY(JulSun1)=1,IF(AND(YEAR(JulSun1+11)=CalendarYear,MONTH(JulSun1+11)=7),JulSun1+11,""),IF(AND(YEAR(JulSun1+18)=CalendarYear,MONTH(JulSun1+18)=7),JulSun1+18,""))</f>
        <v>43293</v>
      </c>
      <c r="G25" s="19">
        <f>IF(DAY(JulSun1)=1,IF(AND(YEAR(JulSun1+12)=CalendarYear,MONTH(JulSun1+12)=7),JulSun1+12,""),IF(AND(YEAR(JulSun1+19)=CalendarYear,MONTH(JulSun1+19)=7),JulSun1+19,""))</f>
        <v>43294</v>
      </c>
      <c r="H25" s="17">
        <f>IF(DAY(JulSun1)=1,IF(AND(YEAR(JulSun1+13)=CalendarYear,MONTH(JulSun1+13)=7),JulSun1+13,""),IF(AND(YEAR(JulSun1+20)=CalendarYear,MONTH(JulSun1+20)=7),JulSun1+20,""))</f>
        <v>43295</v>
      </c>
      <c r="I25" s="17">
        <f>IF(DAY(JulSun1)=1,IF(AND(YEAR(JulSun1+14)=CalendarYear,MONTH(JulSun1+14)=7),JulSun1+14,""),IF(AND(YEAR(JulSun1+21)=CalendarYear,MONTH(JulSun1+21)=7),JulSun1+21,""))</f>
        <v>43296</v>
      </c>
      <c r="J25" s="25"/>
      <c r="K25" s="19">
        <f>IF(DAY(AugSun1)=1,IF(AND(YEAR(AugSun1+8)=CalendarYear,MONTH(AugSun1+8)=8),AugSun1+8,""),IF(AND(YEAR(AugSun1+15)=CalendarYear,MONTH(AugSun1+15)=8),AugSun1+15,""))</f>
        <v>43325</v>
      </c>
      <c r="L25" s="19">
        <f>IF(DAY(AugSun1)=1,IF(AND(YEAR(AugSun1+9)=CalendarYear,MONTH(AugSun1+9)=8),AugSun1+9,""),IF(AND(YEAR(AugSun1+16)=CalendarYear,MONTH(AugSun1+16)=8),AugSun1+16,""))</f>
        <v>43326</v>
      </c>
      <c r="M25" s="19">
        <f>IF(DAY(AugSun1)=1,IF(AND(YEAR(AugSun1+10)=CalendarYear,MONTH(AugSun1+10)=8),AugSun1+10,""),IF(AND(YEAR(AugSun1+17)=CalendarYear,MONTH(AugSun1+17)=8),AugSun1+17,""))</f>
        <v>43327</v>
      </c>
      <c r="N25" s="19">
        <f>IF(DAY(AugSun1)=1,IF(AND(YEAR(AugSun1+11)=CalendarYear,MONTH(AugSun1+11)=8),AugSun1+11,""),IF(AND(YEAR(AugSun1+18)=CalendarYear,MONTH(AugSun1+18)=8),AugSun1+18,""))</f>
        <v>43328</v>
      </c>
      <c r="O25" s="19">
        <f>IF(DAY(AugSun1)=1,IF(AND(YEAR(AugSun1+12)=CalendarYear,MONTH(AugSun1+12)=8),AugSun1+12,""),IF(AND(YEAR(AugSun1+19)=CalendarYear,MONTH(AugSun1+19)=8),AugSun1+19,""))</f>
        <v>43329</v>
      </c>
      <c r="P25" s="17">
        <f>IF(DAY(AugSun1)=1,IF(AND(YEAR(AugSun1+13)=CalendarYear,MONTH(AugSun1+13)=8),AugSun1+13,""),IF(AND(YEAR(AugSun1+20)=CalendarYear,MONTH(AugSun1+20)=8),AugSun1+20,""))</f>
        <v>43330</v>
      </c>
      <c r="Q25" s="17">
        <f>IF(DAY(AugSun1)=1,IF(AND(YEAR(AugSun1+14)=CalendarYear,MONTH(AugSun1+14)=8),AugSun1+14,""),IF(AND(YEAR(AugSun1+21)=CalendarYear,MONTH(AugSun1+21)=8),AugSun1+21,""))</f>
        <v>43331</v>
      </c>
      <c r="R25" s="15"/>
      <c r="S25" s="19">
        <f>IF(DAY(SepSun1)=1,IF(AND(YEAR(SepSun1+8)=CalendarYear,MONTH(SepSun1+8)=9),SepSun1+8,""),IF(AND(YEAR(SepSun1+15)=CalendarYear,MONTH(SepSun1+15)=9),SepSun1+15,""))</f>
        <v>43353</v>
      </c>
      <c r="T25" s="19">
        <f>IF(DAY(SepSun1)=1,IF(AND(YEAR(SepSun1+9)=CalendarYear,MONTH(SepSun1+9)=9),SepSun1+9,""),IF(AND(YEAR(SepSun1+16)=CalendarYear,MONTH(SepSun1+16)=9),SepSun1+16,""))</f>
        <v>43354</v>
      </c>
      <c r="U25" s="19">
        <f>IF(DAY(SepSun1)=1,IF(AND(YEAR(SepSun1+10)=CalendarYear,MONTH(SepSun1+10)=9),SepSun1+10,""),IF(AND(YEAR(SepSun1+17)=CalendarYear,MONTH(SepSun1+17)=9),SepSun1+17,""))</f>
        <v>43355</v>
      </c>
      <c r="V25" s="19">
        <f>IF(DAY(SepSun1)=1,IF(AND(YEAR(SepSun1+11)=CalendarYear,MONTH(SepSun1+11)=9),SepSun1+11,""),IF(AND(YEAR(SepSun1+18)=CalendarYear,MONTH(SepSun1+18)=9),SepSun1+18,""))</f>
        <v>43356</v>
      </c>
      <c r="W25" s="19">
        <f>IF(DAY(SepSun1)=1,IF(AND(YEAR(SepSun1+12)=CalendarYear,MONTH(SepSun1+12)=9),SepSun1+12,""),IF(AND(YEAR(SepSun1+19)=CalendarYear,MONTH(SepSun1+19)=9),SepSun1+19,""))</f>
        <v>43357</v>
      </c>
      <c r="X25" s="17">
        <f>IF(DAY(SepSun1)=1,IF(AND(YEAR(SepSun1+13)=CalendarYear,MONTH(SepSun1+13)=9),SepSun1+13,""),IF(AND(YEAR(SepSun1+20)=CalendarYear,MONTH(SepSun1+20)=9),SepSun1+20,""))</f>
        <v>43358</v>
      </c>
      <c r="Y25" s="17">
        <f>IF(DAY(SepSun1)=1,IF(AND(YEAR(SepSun1+14)=CalendarYear,MONTH(SepSun1+14)=9),SepSun1+14,""),IF(AND(YEAR(SepSun1+21)=CalendarYear,MONTH(SepSun1+21)=9),SepSun1+21,""))</f>
        <v>43359</v>
      </c>
      <c r="AA25" s="4"/>
      <c r="AC25" s="2"/>
      <c r="AJ25" s="2"/>
    </row>
    <row r="26" spans="1:29" ht="15" customHeight="1">
      <c r="A26" s="4"/>
      <c r="B26" s="11"/>
      <c r="C26" s="19">
        <f>IF(DAY(JulSun1)=1,IF(AND(YEAR(JulSun1+15)=CalendarYear,MONTH(JulSun1+15)=7),JulSun1+15,""),IF(AND(YEAR(JulSun1+22)=CalendarYear,MONTH(JulSun1+22)=7),JulSun1+22,""))</f>
        <v>43297</v>
      </c>
      <c r="D26" s="19">
        <f>IF(DAY(JulSun1)=1,IF(AND(YEAR(JulSun1+16)=CalendarYear,MONTH(JulSun1+16)=7),JulSun1+16,""),IF(AND(YEAR(JulSun1+23)=CalendarYear,MONTH(JulSun1+23)=7),JulSun1+23,""))</f>
        <v>43298</v>
      </c>
      <c r="E26" s="19">
        <f>IF(DAY(JulSun1)=1,IF(AND(YEAR(JulSun1+17)=CalendarYear,MONTH(JulSun1+17)=7),JulSun1+17,""),IF(AND(YEAR(JulSun1+24)=CalendarYear,MONTH(JulSun1+24)=7),JulSun1+24,""))</f>
        <v>43299</v>
      </c>
      <c r="F26" s="19">
        <f>IF(DAY(JulSun1)=1,IF(AND(YEAR(JulSun1+18)=CalendarYear,MONTH(JulSun1+18)=7),JulSun1+18,""),IF(AND(YEAR(JulSun1+25)=CalendarYear,MONTH(JulSun1+25)=7),JulSun1+25,""))</f>
        <v>43300</v>
      </c>
      <c r="G26" s="19">
        <f>IF(DAY(JulSun1)=1,IF(AND(YEAR(JulSun1+19)=CalendarYear,MONTH(JulSun1+19)=7),JulSun1+19,""),IF(AND(YEAR(JulSun1+26)=CalendarYear,MONTH(JulSun1+26)=7),JulSun1+26,""))</f>
        <v>43301</v>
      </c>
      <c r="H26" s="17">
        <f>IF(DAY(JulSun1)=1,IF(AND(YEAR(JulSun1+20)=CalendarYear,MONTH(JulSun1+20)=7),JulSun1+20,""),IF(AND(YEAR(JulSun1+27)=CalendarYear,MONTH(JulSun1+27)=7),JulSun1+27,""))</f>
        <v>43302</v>
      </c>
      <c r="I26" s="17">
        <f>IF(DAY(JulSun1)=1,IF(AND(YEAR(JulSun1+21)=CalendarYear,MONTH(JulSun1+21)=7),JulSun1+21,""),IF(AND(YEAR(JulSun1+28)=CalendarYear,MONTH(JulSun1+28)=7),JulSun1+28,""))</f>
        <v>43303</v>
      </c>
      <c r="J26" s="25"/>
      <c r="K26" s="19">
        <f>IF(DAY(AugSun1)=1,IF(AND(YEAR(AugSun1+15)=CalendarYear,MONTH(AugSun1+15)=8),AugSun1+15,""),IF(AND(YEAR(AugSun1+22)=CalendarYear,MONTH(AugSun1+22)=8),AugSun1+22,""))</f>
        <v>43332</v>
      </c>
      <c r="L26" s="19">
        <f>IF(DAY(AugSun1)=1,IF(AND(YEAR(AugSun1+16)=CalendarYear,MONTH(AugSun1+16)=8),AugSun1+16,""),IF(AND(YEAR(AugSun1+23)=CalendarYear,MONTH(AugSun1+23)=8),AugSun1+23,""))</f>
        <v>43333</v>
      </c>
      <c r="M26" s="19">
        <f>IF(DAY(AugSun1)=1,IF(AND(YEAR(AugSun1+17)=CalendarYear,MONTH(AugSun1+17)=8),AugSun1+17,""),IF(AND(YEAR(AugSun1+24)=CalendarYear,MONTH(AugSun1+24)=8),AugSun1+24,""))</f>
        <v>43334</v>
      </c>
      <c r="N26" s="19">
        <f>IF(DAY(AugSun1)=1,IF(AND(YEAR(AugSun1+18)=CalendarYear,MONTH(AugSun1+18)=8),AugSun1+18,""),IF(AND(YEAR(AugSun1+25)=CalendarYear,MONTH(AugSun1+25)=8),AugSun1+25,""))</f>
        <v>43335</v>
      </c>
      <c r="O26" s="19">
        <f>IF(DAY(AugSun1)=1,IF(AND(YEAR(AugSun1+19)=CalendarYear,MONTH(AugSun1+19)=8),AugSun1+19,""),IF(AND(YEAR(AugSun1+26)=CalendarYear,MONTH(AugSun1+26)=8),AugSun1+26,""))</f>
        <v>43336</v>
      </c>
      <c r="P26" s="17">
        <f>IF(DAY(AugSun1)=1,IF(AND(YEAR(AugSun1+20)=CalendarYear,MONTH(AugSun1+20)=8),AugSun1+20,""),IF(AND(YEAR(AugSun1+27)=CalendarYear,MONTH(AugSun1+27)=8),AugSun1+27,""))</f>
        <v>43337</v>
      </c>
      <c r="Q26" s="17">
        <f>IF(DAY(AugSun1)=1,IF(AND(YEAR(AugSun1+21)=CalendarYear,MONTH(AugSun1+21)=8),AugSun1+21,""),IF(AND(YEAR(AugSun1+28)=CalendarYear,MONTH(AugSun1+28)=8),AugSun1+28,""))</f>
        <v>43338</v>
      </c>
      <c r="R26" s="15"/>
      <c r="S26" s="19">
        <f>IF(DAY(SepSun1)=1,IF(AND(YEAR(SepSun1+15)=CalendarYear,MONTH(SepSun1+15)=9),SepSun1+15,""),IF(AND(YEAR(SepSun1+22)=CalendarYear,MONTH(SepSun1+22)=9),SepSun1+22,""))</f>
        <v>43360</v>
      </c>
      <c r="T26" s="19">
        <f>IF(DAY(SepSun1)=1,IF(AND(YEAR(SepSun1+16)=CalendarYear,MONTH(SepSun1+16)=9),SepSun1+16,""),IF(AND(YEAR(SepSun1+23)=CalendarYear,MONTH(SepSun1+23)=9),SepSun1+23,""))</f>
        <v>43361</v>
      </c>
      <c r="U26" s="19">
        <f>IF(DAY(SepSun1)=1,IF(AND(YEAR(SepSun1+17)=CalendarYear,MONTH(SepSun1+17)=9),SepSun1+17,""),IF(AND(YEAR(SepSun1+24)=CalendarYear,MONTH(SepSun1+24)=9),SepSun1+24,""))</f>
        <v>43362</v>
      </c>
      <c r="V26" s="19">
        <f>IF(DAY(SepSun1)=1,IF(AND(YEAR(SepSun1+18)=CalendarYear,MONTH(SepSun1+18)=9),SepSun1+18,""),IF(AND(YEAR(SepSun1+25)=CalendarYear,MONTH(SepSun1+25)=9),SepSun1+25,""))</f>
        <v>43363</v>
      </c>
      <c r="W26" s="19">
        <f>IF(DAY(SepSun1)=1,IF(AND(YEAR(SepSun1+19)=CalendarYear,MONTH(SepSun1+19)=9),SepSun1+19,""),IF(AND(YEAR(SepSun1+26)=CalendarYear,MONTH(SepSun1+26)=9),SepSun1+26,""))</f>
        <v>43364</v>
      </c>
      <c r="X26" s="17">
        <f>IF(DAY(SepSun1)=1,IF(AND(YEAR(SepSun1+20)=CalendarYear,MONTH(SepSun1+20)=9),SepSun1+20,""),IF(AND(YEAR(SepSun1+27)=CalendarYear,MONTH(SepSun1+27)=9),SepSun1+27,""))</f>
        <v>43365</v>
      </c>
      <c r="Y26" s="17">
        <f>IF(DAY(SepSun1)=1,IF(AND(YEAR(SepSun1+21)=CalendarYear,MONTH(SepSun1+21)=9),SepSun1+21,""),IF(AND(YEAR(SepSun1+28)=CalendarYear,MONTH(SepSun1+28)=9),SepSun1+28,""))</f>
        <v>43366</v>
      </c>
      <c r="AA26" s="4"/>
      <c r="AC26" s="2"/>
    </row>
    <row r="27" spans="1:29" ht="15" customHeight="1">
      <c r="A27" s="4"/>
      <c r="B27" s="11"/>
      <c r="C27" s="19">
        <f>IF(DAY(JulSun1)=1,IF(AND(YEAR(JulSun1+22)=CalendarYear,MONTH(JulSun1+22)=7),JulSun1+22,""),IF(AND(YEAR(JulSun1+29)=CalendarYear,MONTH(JulSun1+29)=7),JulSun1+29,""))</f>
        <v>43304</v>
      </c>
      <c r="D27" s="19">
        <f>IF(DAY(JulSun1)=1,IF(AND(YEAR(JulSun1+23)=CalendarYear,MONTH(JulSun1+23)=7),JulSun1+23,""),IF(AND(YEAR(JulSun1+30)=CalendarYear,MONTH(JulSun1+30)=7),JulSun1+30,""))</f>
        <v>43305</v>
      </c>
      <c r="E27" s="19">
        <f>IF(DAY(JulSun1)=1,IF(AND(YEAR(JulSun1+24)=CalendarYear,MONTH(JulSun1+24)=7),JulSun1+24,""),IF(AND(YEAR(JulSun1+31)=CalendarYear,MONTH(JulSun1+31)=7),JulSun1+31,""))</f>
        <v>43306</v>
      </c>
      <c r="F27" s="19">
        <f>IF(DAY(JulSun1)=1,IF(AND(YEAR(JulSun1+25)=CalendarYear,MONTH(JulSun1+25)=7),JulSun1+25,""),IF(AND(YEAR(JulSun1+32)=CalendarYear,MONTH(JulSun1+32)=7),JulSun1+32,""))</f>
        <v>43307</v>
      </c>
      <c r="G27" s="19">
        <f>IF(DAY(JulSun1)=1,IF(AND(YEAR(JulSun1+26)=CalendarYear,MONTH(JulSun1+26)=7),JulSun1+26,""),IF(AND(YEAR(JulSun1+33)=CalendarYear,MONTH(JulSun1+33)=7),JulSun1+33,""))</f>
        <v>43308</v>
      </c>
      <c r="H27" s="17">
        <f>IF(DAY(JulSun1)=1,IF(AND(YEAR(JulSun1+27)=CalendarYear,MONTH(JulSun1+27)=7),JulSun1+27,""),IF(AND(YEAR(JulSun1+34)=CalendarYear,MONTH(JulSun1+34)=7),JulSun1+34,""))</f>
        <v>43309</v>
      </c>
      <c r="I27" s="17">
        <f>IF(DAY(JulSun1)=1,IF(AND(YEAR(JulSun1+28)=CalendarYear,MONTH(JulSun1+28)=7),JulSun1+28,""),IF(AND(YEAR(JulSun1+35)=CalendarYear,MONTH(JulSun1+35)=7),JulSun1+35,""))</f>
        <v>43310</v>
      </c>
      <c r="J27" s="25"/>
      <c r="K27" s="19">
        <f>IF(DAY(AugSun1)=1,IF(AND(YEAR(AugSun1+22)=CalendarYear,MONTH(AugSun1+22)=8),AugSun1+22,""),IF(AND(YEAR(AugSun1+29)=CalendarYear,MONTH(AugSun1+29)=8),AugSun1+29,""))</f>
        <v>43339</v>
      </c>
      <c r="L27" s="19">
        <f>IF(DAY(AugSun1)=1,IF(AND(YEAR(AugSun1+23)=CalendarYear,MONTH(AugSun1+23)=8),AugSun1+23,""),IF(AND(YEAR(AugSun1+30)=CalendarYear,MONTH(AugSun1+30)=8),AugSun1+30,""))</f>
        <v>43340</v>
      </c>
      <c r="M27" s="19">
        <f>IF(DAY(AugSun1)=1,IF(AND(YEAR(AugSun1+24)=CalendarYear,MONTH(AugSun1+24)=8),AugSun1+24,""),IF(AND(YEAR(AugSun1+31)=CalendarYear,MONTH(AugSun1+31)=8),AugSun1+31,""))</f>
        <v>43341</v>
      </c>
      <c r="N27" s="19">
        <f>IF(DAY(AugSun1)=1,IF(AND(YEAR(AugSun1+25)=CalendarYear,MONTH(AugSun1+25)=8),AugSun1+25,""),IF(AND(YEAR(AugSun1+32)=CalendarYear,MONTH(AugSun1+32)=8),AugSun1+32,""))</f>
        <v>43342</v>
      </c>
      <c r="O27" s="19">
        <f>IF(DAY(AugSun1)=1,IF(AND(YEAR(AugSun1+26)=CalendarYear,MONTH(AugSun1+26)=8),AugSun1+26,""),IF(AND(YEAR(AugSun1+33)=CalendarYear,MONTH(AugSun1+33)=8),AugSun1+33,""))</f>
        <v>43343</v>
      </c>
      <c r="P27" s="19">
        <f>IF(DAY(AugSun1)=1,IF(AND(YEAR(AugSun1+27)=CalendarYear,MONTH(AugSun1+27)=8),AugSun1+27,""),IF(AND(YEAR(AugSun1+34)=CalendarYear,MONTH(AugSun1+34)=8),AugSun1+34,""))</f>
      </c>
      <c r="Q27" s="19">
        <f>IF(DAY(AugSun1)=1,IF(AND(YEAR(AugSun1+28)=CalendarYear,MONTH(AugSun1+28)=8),AugSun1+28,""),IF(AND(YEAR(AugSun1+35)=CalendarYear,MONTH(AugSun1+35)=8),AugSun1+35,""))</f>
      </c>
      <c r="R27" s="15"/>
      <c r="S27" s="19">
        <f>IF(DAY(SepSun1)=1,IF(AND(YEAR(SepSun1+22)=CalendarYear,MONTH(SepSun1+22)=9),SepSun1+22,""),IF(AND(YEAR(SepSun1+29)=CalendarYear,MONTH(SepSun1+29)=9),SepSun1+29,""))</f>
        <v>43367</v>
      </c>
      <c r="T27" s="19">
        <f>IF(DAY(SepSun1)=1,IF(AND(YEAR(SepSun1+23)=CalendarYear,MONTH(SepSun1+23)=9),SepSun1+23,""),IF(AND(YEAR(SepSun1+30)=CalendarYear,MONTH(SepSun1+30)=9),SepSun1+30,""))</f>
        <v>43368</v>
      </c>
      <c r="U27" s="19">
        <f>IF(DAY(SepSun1)=1,IF(AND(YEAR(SepSun1+24)=CalendarYear,MONTH(SepSun1+24)=9),SepSun1+24,""),IF(AND(YEAR(SepSun1+31)=CalendarYear,MONTH(SepSun1+31)=9),SepSun1+31,""))</f>
        <v>43369</v>
      </c>
      <c r="V27" s="19">
        <f>IF(DAY(SepSun1)=1,IF(AND(YEAR(SepSun1+25)=CalendarYear,MONTH(SepSun1+25)=9),SepSun1+25,""),IF(AND(YEAR(SepSun1+32)=CalendarYear,MONTH(SepSun1+32)=9),SepSun1+32,""))</f>
        <v>43370</v>
      </c>
      <c r="W27" s="19">
        <f>IF(DAY(SepSun1)=1,IF(AND(YEAR(SepSun1+26)=CalendarYear,MONTH(SepSun1+26)=9),SepSun1+26,""),IF(AND(YEAR(SepSun1+33)=CalendarYear,MONTH(SepSun1+33)=9),SepSun1+33,""))</f>
        <v>43371</v>
      </c>
      <c r="X27" s="17">
        <f>IF(DAY(SepSun1)=1,IF(AND(YEAR(SepSun1+27)=CalendarYear,MONTH(SepSun1+27)=9),SepSun1+27,""),IF(AND(YEAR(SepSun1+34)=CalendarYear,MONTH(SepSun1+34)=9),SepSun1+34,""))</f>
        <v>43372</v>
      </c>
      <c r="Y27" s="17">
        <f>IF(DAY(SepSun1)=1,IF(AND(YEAR(SepSun1+28)=CalendarYear,MONTH(SepSun1+28)=9),SepSun1+28,""),IF(AND(YEAR(SepSun1+35)=CalendarYear,MONTH(SepSun1+35)=9),SepSun1+35,""))</f>
        <v>43373</v>
      </c>
      <c r="AA27" s="4"/>
      <c r="AC27" s="2"/>
    </row>
    <row r="28" spans="1:29" ht="15" customHeight="1">
      <c r="A28" s="4"/>
      <c r="B28" s="11"/>
      <c r="C28" s="19">
        <f>IF(DAY(JulSun1)=1,IF(AND(YEAR(JulSun1+29)=CalendarYear,MONTH(JulSun1+29)=7),JulSun1+29,""),IF(AND(YEAR(JulSun1+36)=CalendarYear,MONTH(JulSun1+36)=7),JulSun1+36,""))</f>
        <v>43311</v>
      </c>
      <c r="D28" s="19">
        <f>IF(DAY(JulSun1)=1,IF(AND(YEAR(JulSun1+30)=CalendarYear,MONTH(JulSun1+30)=7),JulSun1+30,""),IF(AND(YEAR(JulSun1+37)=CalendarYear,MONTH(JulSun1+37)=7),JulSun1+37,""))</f>
        <v>43312</v>
      </c>
      <c r="E28" s="19">
        <f>IF(DAY(JulSun1)=1,IF(AND(YEAR(JulSun1+31)=CalendarYear,MONTH(JulSun1+31)=7),JulSun1+31,""),IF(AND(YEAR(JulSun1+38)=CalendarYear,MONTH(JulSun1+38)=7),JulSun1+38,""))</f>
      </c>
      <c r="F28" s="19">
        <f>IF(DAY(JulSun1)=1,IF(AND(YEAR(JulSun1+32)=CalendarYear,MONTH(JulSun1+32)=7),JulSun1+32,""),IF(AND(YEAR(JulSun1+39)=CalendarYear,MONTH(JulSun1+39)=7),JulSun1+39,""))</f>
      </c>
      <c r="G28" s="19">
        <f>IF(DAY(JulSun1)=1,IF(AND(YEAR(JulSun1+33)=CalendarYear,MONTH(JulSun1+33)=7),JulSun1+33,""),IF(AND(YEAR(JulSun1+40)=CalendarYear,MONTH(JulSun1+40)=7),JulSun1+40,""))</f>
      </c>
      <c r="H28" s="19">
        <f>IF(DAY(JulSun1)=1,IF(AND(YEAR(JulSun1+34)=CalendarYear,MONTH(JulSun1+34)=7),JulSun1+34,""),IF(AND(YEAR(JulSun1+41)=CalendarYear,MONTH(JulSun1+41)=7),JulSun1+41,""))</f>
      </c>
      <c r="I28" s="19">
        <f>IF(DAY(JulSun1)=1,IF(AND(YEAR(JulSun1+35)=CalendarYear,MONTH(JulSun1+35)=7),JulSun1+35,""),IF(AND(YEAR(JulSun1+42)=CalendarYear,MONTH(JulSun1+42)=7),JulSun1+42,""))</f>
      </c>
      <c r="J28" s="25"/>
      <c r="K28" s="19">
        <f>IF(DAY(AugSun1)=1,IF(AND(YEAR(AugSun1+29)=CalendarYear,MONTH(AugSun1+29)=8),AugSun1+29,""),IF(AND(YEAR(AugSun1+36)=CalendarYear,MONTH(AugSun1+36)=8),AugSun1+36,""))</f>
      </c>
      <c r="L28" s="19">
        <f>IF(DAY(AugSun1)=1,IF(AND(YEAR(AugSun1+30)=CalendarYear,MONTH(AugSun1+30)=8),AugSun1+30,""),IF(AND(YEAR(AugSun1+37)=CalendarYear,MONTH(AugSun1+37)=8),AugSun1+37,""))</f>
      </c>
      <c r="M28" s="19">
        <f>IF(DAY(AugSun1)=1,IF(AND(YEAR(AugSun1+31)=CalendarYear,MONTH(AugSun1+31)=8),AugSun1+31,""),IF(AND(YEAR(AugSun1+38)=CalendarYear,MONTH(AugSun1+38)=8),AugSun1+38,""))</f>
      </c>
      <c r="N28" s="19">
        <f>IF(DAY(AugSun1)=1,IF(AND(YEAR(AugSun1+32)=CalendarYear,MONTH(AugSun1+32)=8),AugSun1+32,""),IF(AND(YEAR(AugSun1+39)=CalendarYear,MONTH(AugSun1+39)=8),AugSun1+39,""))</f>
      </c>
      <c r="O28" s="19">
        <f>IF(DAY(AugSun1)=1,IF(AND(YEAR(AugSun1+33)=CalendarYear,MONTH(AugSun1+33)=8),AugSun1+33,""),IF(AND(YEAR(AugSun1+40)=CalendarYear,MONTH(AugSun1+40)=8),AugSun1+40,""))</f>
      </c>
      <c r="P28" s="19">
        <f>IF(DAY(AugSun1)=1,IF(AND(YEAR(AugSun1+34)=CalendarYear,MONTH(AugSun1+34)=8),AugSun1+34,""),IF(AND(YEAR(AugSun1+41)=CalendarYear,MONTH(AugSun1+41)=8),AugSun1+41,""))</f>
      </c>
      <c r="Q28" s="19">
        <f>IF(DAY(AugSun1)=1,IF(AND(YEAR(AugSun1+35)=CalendarYear,MONTH(AugSun1+35)=8),AugSun1+35,""),IF(AND(YEAR(AugSun1+42)=CalendarYear,MONTH(AugSun1+42)=8),AugSun1+42,""))</f>
      </c>
      <c r="R28" s="15"/>
      <c r="S28" s="19">
        <f>IF(DAY(SepSun1)=1,IF(AND(YEAR(SepSun1+29)=CalendarYear,MONTH(SepSun1+29)=9),SepSun1+29,""),IF(AND(YEAR(SepSun1+36)=CalendarYear,MONTH(SepSun1+36)=9),SepSun1+36,""))</f>
      </c>
      <c r="T28" s="19">
        <f>IF(DAY(SepSun1)=1,IF(AND(YEAR(SepSun1+30)=CalendarYear,MONTH(SepSun1+30)=9),SepSun1+30,""),IF(AND(YEAR(SepSun1+37)=CalendarYear,MONTH(SepSun1+37)=9),SepSun1+37,""))</f>
      </c>
      <c r="U28" s="19">
        <f>IF(DAY(SepSun1)=1,IF(AND(YEAR(SepSun1+31)=CalendarYear,MONTH(SepSun1+31)=9),SepSun1+31,""),IF(AND(YEAR(SepSun1+38)=CalendarYear,MONTH(SepSun1+38)=9),SepSun1+38,""))</f>
      </c>
      <c r="V28" s="19">
        <f>IF(DAY(SepSun1)=1,IF(AND(YEAR(SepSun1+32)=CalendarYear,MONTH(SepSun1+32)=9),SepSun1+32,""),IF(AND(YEAR(SepSun1+39)=CalendarYear,MONTH(SepSun1+39)=9),SepSun1+39,""))</f>
      </c>
      <c r="W28" s="19">
        <f>IF(DAY(SepSun1)=1,IF(AND(YEAR(SepSun1+33)=CalendarYear,MONTH(SepSun1+33)=9),SepSun1+33,""),IF(AND(YEAR(SepSun1+40)=CalendarYear,MONTH(SepSun1+40)=9),SepSun1+40,""))</f>
      </c>
      <c r="X28" s="19">
        <f>IF(DAY(SepSun1)=1,IF(AND(YEAR(SepSun1+34)=CalendarYear,MONTH(SepSun1+34)=9),SepSun1+34,""),IF(AND(YEAR(SepSun1+41)=CalendarYear,MONTH(SepSun1+41)=9),SepSun1+41,""))</f>
      </c>
      <c r="Y28" s="19">
        <f>IF(DAY(SepSun1)=1,IF(AND(YEAR(SepSun1+35)=CalendarYear,MONTH(SepSun1+35)=9),SepSun1+35,""),IF(AND(YEAR(SepSun1+42)=CalendarYear,MONTH(SepSun1+42)=9),SepSun1+42,""))</f>
      </c>
      <c r="AA28" s="4"/>
      <c r="AC28" s="2"/>
    </row>
    <row r="29" spans="1:29" ht="15" customHeight="1">
      <c r="A29" s="4"/>
      <c r="B29" s="11"/>
      <c r="C29" s="19"/>
      <c r="D29" s="19"/>
      <c r="E29" s="19"/>
      <c r="F29" s="19"/>
      <c r="G29" s="19"/>
      <c r="H29" s="19"/>
      <c r="I29" s="19"/>
      <c r="J29" s="25"/>
      <c r="K29" s="19"/>
      <c r="L29" s="19"/>
      <c r="M29" s="19"/>
      <c r="N29" s="19"/>
      <c r="O29" s="19"/>
      <c r="P29" s="19"/>
      <c r="Q29" s="19"/>
      <c r="R29" s="25"/>
      <c r="S29" s="22"/>
      <c r="T29" s="22"/>
      <c r="U29" s="22"/>
      <c r="V29" s="21"/>
      <c r="W29" s="21"/>
      <c r="X29" s="21"/>
      <c r="Y29" s="21"/>
      <c r="AA29" s="4"/>
      <c r="AC29" s="2"/>
    </row>
    <row r="30" spans="1:27" ht="15" customHeight="1">
      <c r="A30" s="4"/>
      <c r="B30" s="1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5"/>
      <c r="S30" s="21"/>
      <c r="T30" s="21"/>
      <c r="U30" s="21"/>
      <c r="V30" s="21"/>
      <c r="W30" s="21"/>
      <c r="X30" s="21"/>
      <c r="Y30" s="21"/>
      <c r="AA30" s="4"/>
    </row>
    <row r="31" spans="1:27" ht="15" customHeight="1">
      <c r="A31" s="4"/>
      <c r="B31" s="12"/>
      <c r="C31" s="68" t="s">
        <v>9</v>
      </c>
      <c r="D31" s="69"/>
      <c r="E31" s="69"/>
      <c r="F31" s="69"/>
      <c r="G31" s="69"/>
      <c r="H31" s="69"/>
      <c r="I31" s="69"/>
      <c r="J31" s="21"/>
      <c r="K31" s="68" t="s">
        <v>10</v>
      </c>
      <c r="L31" s="69"/>
      <c r="M31" s="69"/>
      <c r="N31" s="69"/>
      <c r="O31" s="69"/>
      <c r="P31" s="69"/>
      <c r="Q31" s="69"/>
      <c r="R31" s="25"/>
      <c r="S31" s="68" t="s">
        <v>11</v>
      </c>
      <c r="T31" s="69"/>
      <c r="U31" s="69"/>
      <c r="V31" s="69"/>
      <c r="W31" s="69"/>
      <c r="X31" s="69"/>
      <c r="Y31" s="69"/>
      <c r="AA31" s="4"/>
    </row>
    <row r="32" spans="1:27" ht="15" customHeight="1">
      <c r="A32" s="4"/>
      <c r="B32" s="12"/>
      <c r="C32" s="13" t="s">
        <v>12</v>
      </c>
      <c r="D32" s="13" t="s">
        <v>13</v>
      </c>
      <c r="E32" s="13" t="s">
        <v>14</v>
      </c>
      <c r="F32" s="13" t="s">
        <v>15</v>
      </c>
      <c r="G32" s="13" t="s">
        <v>12</v>
      </c>
      <c r="H32" s="13" t="s">
        <v>14</v>
      </c>
      <c r="I32" s="13" t="s">
        <v>13</v>
      </c>
      <c r="J32" s="21"/>
      <c r="K32" s="13" t="s">
        <v>12</v>
      </c>
      <c r="L32" s="13" t="s">
        <v>13</v>
      </c>
      <c r="M32" s="13" t="s">
        <v>14</v>
      </c>
      <c r="N32" s="13" t="s">
        <v>15</v>
      </c>
      <c r="O32" s="13" t="s">
        <v>12</v>
      </c>
      <c r="P32" s="13" t="s">
        <v>14</v>
      </c>
      <c r="Q32" s="13" t="s">
        <v>13</v>
      </c>
      <c r="R32" s="27"/>
      <c r="S32" s="13" t="s">
        <v>12</v>
      </c>
      <c r="T32" s="13" t="s">
        <v>13</v>
      </c>
      <c r="U32" s="13" t="s">
        <v>14</v>
      </c>
      <c r="V32" s="13" t="s">
        <v>15</v>
      </c>
      <c r="W32" s="13" t="s">
        <v>12</v>
      </c>
      <c r="X32" s="13" t="s">
        <v>14</v>
      </c>
      <c r="Y32" s="13" t="s">
        <v>13</v>
      </c>
      <c r="AA32" s="4"/>
    </row>
    <row r="33" spans="1:27" ht="15" customHeight="1">
      <c r="A33" s="4"/>
      <c r="B33" s="12"/>
      <c r="C33" s="19">
        <f>IF(DAY(OctSun1)=1,"",IF(AND(YEAR(OctSun1+1)=CalendarYear,MONTH(OctSun1+1)=10),OctSun1+1,""))</f>
        <v>43374</v>
      </c>
      <c r="D33" s="19">
        <f>IF(DAY(OctSun1)=1,"",IF(AND(YEAR(OctSun1+2)=CalendarYear,MONTH(OctSun1+2)=10),OctSun1+2,""))</f>
        <v>43375</v>
      </c>
      <c r="E33" s="19">
        <f>IF(DAY(OctSun1)=1,"",IF(AND(YEAR(OctSun1+3)=CalendarYear,MONTH(OctSun1+3)=10),OctSun1+3,""))</f>
        <v>43376</v>
      </c>
      <c r="F33" s="19">
        <f>IF(DAY(OctSun1)=1,"",IF(AND(YEAR(OctSun1+4)=CalendarYear,MONTH(OctSun1+4)=10),OctSun1+4,""))</f>
        <v>43377</v>
      </c>
      <c r="G33" s="19">
        <f>IF(DAY(OctSun1)=1,"",IF(AND(YEAR(OctSun1+5)=CalendarYear,MONTH(OctSun1+5)=10),OctSun1+5,""))</f>
        <v>43378</v>
      </c>
      <c r="H33" s="17">
        <f>IF(DAY(OctSun1)=1,"",IF(AND(YEAR(OctSun1+6)=CalendarYear,MONTH(OctSun1+6)=10),OctSun1+6,""))</f>
        <v>43379</v>
      </c>
      <c r="I33" s="17">
        <f>IF(DAY(OctSun1)=1,IF(AND(YEAR(OctSun1)=CalendarYear,MONTH(OctSun1)=10),OctSun1,""),IF(AND(YEAR(OctSun1+7)=CalendarYear,MONTH(OctSun1+7)=10),OctSun1+7,""))</f>
        <v>43380</v>
      </c>
      <c r="J33" s="21"/>
      <c r="K33" s="19">
        <f>IF(DAY(NovSun1)=1,"",IF(AND(YEAR(NovSun1+1)=CalendarYear,MONTH(NovSun1+1)=11),NovSun1+1,""))</f>
      </c>
      <c r="L33" s="19">
        <f>IF(DAY(NovSun1)=1,"",IF(AND(YEAR(NovSun1+2)=CalendarYear,MONTH(NovSun1+2)=11),NovSun1+2,""))</f>
      </c>
      <c r="M33" s="19">
        <f>IF(DAY(NovSun1)=1,"",IF(AND(YEAR(NovSun1+3)=CalendarYear,MONTH(NovSun1+3)=11),NovSun1+3,""))</f>
      </c>
      <c r="N33" s="19">
        <f>IF(DAY(NovSun1)=1,"",IF(AND(YEAR(NovSun1+4)=CalendarYear,MONTH(NovSun1+4)=11),NovSun1+4,""))</f>
        <v>43405</v>
      </c>
      <c r="O33" s="19">
        <f>IF(DAY(NovSun1)=1,"",IF(AND(YEAR(NovSun1+5)=CalendarYear,MONTH(NovSun1+5)=11),NovSun1+5,""))</f>
        <v>43406</v>
      </c>
      <c r="P33" s="17">
        <f>IF(DAY(NovSun1)=1,"",IF(AND(YEAR(NovSun1+6)=CalendarYear,MONTH(NovSun1+6)=11),NovSun1+6,""))</f>
        <v>43407</v>
      </c>
      <c r="Q33" s="16">
        <f>IF(DAY(NovSun1)=1,IF(AND(YEAR(NovSun1)=CalendarYear,MONTH(NovSun1)=11),NovSun1,""),IF(AND(YEAR(NovSun1+7)=CalendarYear,MONTH(NovSun1+7)=11),NovSun1+7,""))</f>
        <v>43408</v>
      </c>
      <c r="R33" s="25"/>
      <c r="S33" s="19">
        <f>IF(DAY(DecSun1)=1,"",IF(AND(YEAR(DecSun1+1)=CalendarYear,MONTH(DecSun1+1)=12),DecSun1+1,""))</f>
      </c>
      <c r="T33" s="19">
        <f>IF(DAY(DecSun1)=1,"",IF(AND(YEAR(DecSun1+2)=CalendarYear,MONTH(DecSun1+2)=12),DecSun1+2,""))</f>
      </c>
      <c r="U33" s="19">
        <f>IF(DAY(DecSun1)=1,"",IF(AND(YEAR(DecSun1+3)=CalendarYear,MONTH(DecSun1+3)=12),DecSun1+3,""))</f>
      </c>
      <c r="V33" s="19">
        <f>IF(DAY(DecSun1)=1,"",IF(AND(YEAR(DecSun1+4)=CalendarYear,MONTH(DecSun1+4)=12),DecSun1+4,""))</f>
      </c>
      <c r="W33" s="19">
        <f>IF(DAY(DecSun1)=1,"",IF(AND(YEAR(DecSun1+5)=CalendarYear,MONTH(DecSun1+5)=12),DecSun1+5,""))</f>
      </c>
      <c r="X33" s="17">
        <f>IF(DAY(DecSun1)=1,"",IF(AND(YEAR(DecSun1+6)=CalendarYear,MONTH(DecSun1+6)=12),DecSun1+6,""))</f>
        <v>43435</v>
      </c>
      <c r="Y33" s="17">
        <f>IF(DAY(DecSun1)=1,IF(AND(YEAR(DecSun1)=CalendarYear,MONTH(DecSun1)=12),DecSun1,""),IF(AND(YEAR(DecSun1+7)=CalendarYear,MONTH(DecSun1+7)=12),DecSun1+7,""))</f>
        <v>43436</v>
      </c>
      <c r="AA33" s="4"/>
    </row>
    <row r="34" spans="1:27" ht="15" customHeight="1">
      <c r="A34" s="4"/>
      <c r="B34" s="12"/>
      <c r="C34" s="19">
        <f>IF(DAY(OctSun1)=1,IF(AND(YEAR(OctSun1+1)=CalendarYear,MONTH(OctSun1+1)=10),OctSun1+1,""),IF(AND(YEAR(OctSun1+8)=CalendarYear,MONTH(OctSun1+8)=10),OctSun1+8,""))</f>
        <v>43381</v>
      </c>
      <c r="D34" s="19">
        <f>IF(DAY(OctSun1)=1,IF(AND(YEAR(OctSun1+2)=CalendarYear,MONTH(OctSun1+2)=10),OctSun1+2,""),IF(AND(YEAR(OctSun1+9)=CalendarYear,MONTH(OctSun1+9)=10),OctSun1+9,""))</f>
        <v>43382</v>
      </c>
      <c r="E34" s="19">
        <f>IF(DAY(OctSun1)=1,IF(AND(YEAR(OctSun1+3)=CalendarYear,MONTH(OctSun1+3)=10),OctSun1+3,""),IF(AND(YEAR(OctSun1+10)=CalendarYear,MONTH(OctSun1+10)=10),OctSun1+10,""))</f>
        <v>43383</v>
      </c>
      <c r="F34" s="19">
        <f>IF(DAY(OctSun1)=1,IF(AND(YEAR(OctSun1+4)=CalendarYear,MONTH(OctSun1+4)=10),OctSun1+4,""),IF(AND(YEAR(OctSun1+11)=CalendarYear,MONTH(OctSun1+11)=10),OctSun1+11,""))</f>
        <v>43384</v>
      </c>
      <c r="G34" s="19">
        <f>IF(DAY(OctSun1)=1,IF(AND(YEAR(OctSun1+5)=CalendarYear,MONTH(OctSun1+5)=10),OctSun1+5,""),IF(AND(YEAR(OctSun1+12)=CalendarYear,MONTH(OctSun1+12)=10),OctSun1+12,""))</f>
        <v>43385</v>
      </c>
      <c r="H34" s="17">
        <f>IF(DAY(OctSun1)=1,IF(AND(YEAR(OctSun1+6)=CalendarYear,MONTH(OctSun1+6)=10),OctSun1+6,""),IF(AND(YEAR(OctSun1+13)=CalendarYear,MONTH(OctSun1+13)=10),OctSun1+13,""))</f>
        <v>43386</v>
      </c>
      <c r="I34" s="17">
        <f>IF(DAY(OctSun1)=1,IF(AND(YEAR(OctSun1+7)=CalendarYear,MONTH(OctSun1+7)=10),OctSun1+7,""),IF(AND(YEAR(OctSun1+14)=CalendarYear,MONTH(OctSun1+14)=10),OctSun1+14,""))</f>
        <v>43387</v>
      </c>
      <c r="J34" s="21"/>
      <c r="K34" s="17">
        <f>IF(DAY(NovSun1)=1,IF(AND(YEAR(NovSun1+1)=CalendarYear,MONTH(NovSun1+1)=11),NovSun1+1,""),IF(AND(YEAR(NovSun1+8)=CalendarYear,MONTH(NovSun1+8)=11),NovSun1+8,""))</f>
        <v>43409</v>
      </c>
      <c r="L34" s="19">
        <f>IF(DAY(NovSun1)=1,IF(AND(YEAR(NovSun1+2)=CalendarYear,MONTH(NovSun1+2)=11),NovSun1+2,""),IF(AND(YEAR(NovSun1+9)=CalendarYear,MONTH(NovSun1+9)=11),NovSun1+9,""))</f>
        <v>43410</v>
      </c>
      <c r="M34" s="19">
        <f>IF(DAY(NovSun1)=1,IF(AND(YEAR(NovSun1+3)=CalendarYear,MONTH(NovSun1+3)=11),NovSun1+3,""),IF(AND(YEAR(NovSun1+10)=CalendarYear,MONTH(NovSun1+10)=11),NovSun1+10,""))</f>
        <v>43411</v>
      </c>
      <c r="N34" s="19">
        <f>IF(DAY(NovSun1)=1,IF(AND(YEAR(NovSun1+4)=CalendarYear,MONTH(NovSun1+4)=11),NovSun1+4,""),IF(AND(YEAR(NovSun1+11)=CalendarYear,MONTH(NovSun1+11)=11),NovSun1+11,""))</f>
        <v>43412</v>
      </c>
      <c r="O34" s="19">
        <f>IF(DAY(NovSun1)=1,IF(AND(YEAR(NovSun1+5)=CalendarYear,MONTH(NovSun1+5)=11),NovSun1+5,""),IF(AND(YEAR(NovSun1+12)=CalendarYear,MONTH(NovSun1+12)=11),NovSun1+12,""))</f>
        <v>43413</v>
      </c>
      <c r="P34" s="17">
        <f>IF(DAY(NovSun1)=1,IF(AND(YEAR(NovSun1+6)=CalendarYear,MONTH(NovSun1+6)=11),NovSun1+6,""),IF(AND(YEAR(NovSun1+13)=CalendarYear,MONTH(NovSun1+13)=11),NovSun1+13,""))</f>
        <v>43414</v>
      </c>
      <c r="Q34" s="17">
        <f>IF(DAY(NovSun1)=1,IF(AND(YEAR(NovSun1+7)=CalendarYear,MONTH(NovSun1+7)=11),NovSun1+7,""),IF(AND(YEAR(NovSun1+14)=CalendarYear,MONTH(NovSun1+14)=11),NovSun1+14,""))</f>
        <v>43415</v>
      </c>
      <c r="R34" s="25"/>
      <c r="S34" s="19">
        <f>IF(DAY(DecSun1)=1,IF(AND(YEAR(DecSun1+1)=CalendarYear,MONTH(DecSun1+1)=12),DecSun1+1,""),IF(AND(YEAR(DecSun1+8)=CalendarYear,MONTH(DecSun1+8)=12),DecSun1+8,""))</f>
        <v>43437</v>
      </c>
      <c r="T34" s="19">
        <f>IF(DAY(DecSun1)=1,IF(AND(YEAR(DecSun1+2)=CalendarYear,MONTH(DecSun1+2)=12),DecSun1+2,""),IF(AND(YEAR(DecSun1+9)=CalendarYear,MONTH(DecSun1+9)=12),DecSun1+9,""))</f>
        <v>43438</v>
      </c>
      <c r="U34" s="19">
        <f>IF(DAY(DecSun1)=1,IF(AND(YEAR(DecSun1+3)=CalendarYear,MONTH(DecSun1+3)=12),DecSun1+3,""),IF(AND(YEAR(DecSun1+10)=CalendarYear,MONTH(DecSun1+10)=12),DecSun1+10,""))</f>
        <v>43439</v>
      </c>
      <c r="V34" s="19">
        <f>IF(DAY(DecSun1)=1,IF(AND(YEAR(DecSun1+4)=CalendarYear,MONTH(DecSun1+4)=12),DecSun1+4,""),IF(AND(YEAR(DecSun1+11)=CalendarYear,MONTH(DecSun1+11)=12),DecSun1+11,""))</f>
        <v>43440</v>
      </c>
      <c r="W34" s="19">
        <f>IF(DAY(DecSun1)=1,IF(AND(YEAR(DecSun1+5)=CalendarYear,MONTH(DecSun1+5)=12),DecSun1+5,""),IF(AND(YEAR(DecSun1+12)=CalendarYear,MONTH(DecSun1+12)=12),DecSun1+12,""))</f>
        <v>43441</v>
      </c>
      <c r="X34" s="17">
        <f>IF(DAY(DecSun1)=1,IF(AND(YEAR(DecSun1+6)=CalendarYear,MONTH(DecSun1+6)=12),DecSun1+6,""),IF(AND(YEAR(DecSun1+13)=CalendarYear,MONTH(DecSun1+13)=12),DecSun1+13,""))</f>
        <v>43442</v>
      </c>
      <c r="Y34" s="17">
        <f>IF(DAY(DecSun1)=1,IF(AND(YEAR(DecSun1+7)=CalendarYear,MONTH(DecSun1+7)=12),DecSun1+7,""),IF(AND(YEAR(DecSun1+14)=CalendarYear,MONTH(DecSun1+14)=12),DecSun1+14,""))</f>
        <v>43443</v>
      </c>
      <c r="AA34" s="4"/>
    </row>
    <row r="35" spans="1:27" ht="15" customHeight="1">
      <c r="A35" s="4"/>
      <c r="B35" s="12"/>
      <c r="C35" s="19">
        <f>IF(DAY(OctSun1)=1,IF(AND(YEAR(OctSun1+8)=CalendarYear,MONTH(OctSun1+8)=10),OctSun1+8,""),IF(AND(YEAR(OctSun1+15)=CalendarYear,MONTH(OctSun1+15)=10),OctSun1+15,""))</f>
        <v>43388</v>
      </c>
      <c r="D35" s="19">
        <f>IF(DAY(OctSun1)=1,IF(AND(YEAR(OctSun1+9)=CalendarYear,MONTH(OctSun1+9)=10),OctSun1+9,""),IF(AND(YEAR(OctSun1+16)=CalendarYear,MONTH(OctSun1+16)=10),OctSun1+16,""))</f>
        <v>43389</v>
      </c>
      <c r="E35" s="19">
        <f>IF(DAY(OctSun1)=1,IF(AND(YEAR(OctSun1+10)=CalendarYear,MONTH(OctSun1+10)=10),OctSun1+10,""),IF(AND(YEAR(OctSun1+17)=CalendarYear,MONTH(OctSun1+17)=10),OctSun1+17,""))</f>
        <v>43390</v>
      </c>
      <c r="F35" s="19">
        <f>IF(DAY(OctSun1)=1,IF(AND(YEAR(OctSun1+11)=CalendarYear,MONTH(OctSun1+11)=10),OctSun1+11,""),IF(AND(YEAR(OctSun1+18)=CalendarYear,MONTH(OctSun1+18)=10),OctSun1+18,""))</f>
        <v>43391</v>
      </c>
      <c r="G35" s="19">
        <f>IF(DAY(OctSun1)=1,IF(AND(YEAR(OctSun1+12)=CalendarYear,MONTH(OctSun1+12)=10),OctSun1+12,""),IF(AND(YEAR(OctSun1+19)=CalendarYear,MONTH(OctSun1+19)=10),OctSun1+19,""))</f>
        <v>43392</v>
      </c>
      <c r="H35" s="17">
        <f>IF(DAY(OctSun1)=1,IF(AND(YEAR(OctSun1+13)=CalendarYear,MONTH(OctSun1+13)=10),OctSun1+13,""),IF(AND(YEAR(OctSun1+20)=CalendarYear,MONTH(OctSun1+20)=10),OctSun1+20,""))</f>
        <v>43393</v>
      </c>
      <c r="I35" s="17">
        <f>IF(DAY(OctSun1)=1,IF(AND(YEAR(OctSun1+14)=CalendarYear,MONTH(OctSun1+14)=10),OctSun1+14,""),IF(AND(YEAR(OctSun1+21)=CalendarYear,MONTH(OctSun1+21)=10),OctSun1+21,""))</f>
        <v>43394</v>
      </c>
      <c r="J35" s="21"/>
      <c r="K35" s="19">
        <f>IF(DAY(NovSun1)=1,IF(AND(YEAR(NovSun1+8)=CalendarYear,MONTH(NovSun1+8)=11),NovSun1+8,""),IF(AND(YEAR(NovSun1+15)=CalendarYear,MONTH(NovSun1+15)=11),NovSun1+15,""))</f>
        <v>43416</v>
      </c>
      <c r="L35" s="19">
        <f>IF(DAY(NovSun1)=1,IF(AND(YEAR(NovSun1+9)=CalendarYear,MONTH(NovSun1+9)=11),NovSun1+9,""),IF(AND(YEAR(NovSun1+16)=CalendarYear,MONTH(NovSun1+16)=11),NovSun1+16,""))</f>
        <v>43417</v>
      </c>
      <c r="M35" s="19">
        <f>IF(DAY(NovSun1)=1,IF(AND(YEAR(NovSun1+10)=CalendarYear,MONTH(NovSun1+10)=11),NovSun1+10,""),IF(AND(YEAR(NovSun1+17)=CalendarYear,MONTH(NovSun1+17)=11),NovSun1+17,""))</f>
        <v>43418</v>
      </c>
      <c r="N35" s="19">
        <f>IF(DAY(NovSun1)=1,IF(AND(YEAR(NovSun1+11)=CalendarYear,MONTH(NovSun1+11)=11),NovSun1+11,""),IF(AND(YEAR(NovSun1+18)=CalendarYear,MONTH(NovSun1+18)=11),NovSun1+18,""))</f>
        <v>43419</v>
      </c>
      <c r="O35" s="19">
        <f>IF(DAY(NovSun1)=1,IF(AND(YEAR(NovSun1+12)=CalendarYear,MONTH(NovSun1+12)=11),NovSun1+12,""),IF(AND(YEAR(NovSun1+19)=CalendarYear,MONTH(NovSun1+19)=11),NovSun1+19,""))</f>
        <v>43420</v>
      </c>
      <c r="P35" s="17">
        <f>IF(DAY(NovSun1)=1,IF(AND(YEAR(NovSun1+13)=CalendarYear,MONTH(NovSun1+13)=11),NovSun1+13,""),IF(AND(YEAR(NovSun1+20)=CalendarYear,MONTH(NovSun1+20)=11),NovSun1+20,""))</f>
        <v>43421</v>
      </c>
      <c r="Q35" s="17">
        <f>IF(DAY(NovSun1)=1,IF(AND(YEAR(NovSun1+14)=CalendarYear,MONTH(NovSun1+14)=11),NovSun1+14,""),IF(AND(YEAR(NovSun1+21)=CalendarYear,MONTH(NovSun1+21)=11),NovSun1+21,""))</f>
        <v>43422</v>
      </c>
      <c r="R35" s="25"/>
      <c r="S35" s="19">
        <f>IF(DAY(DecSun1)=1,IF(AND(YEAR(DecSun1+8)=CalendarYear,MONTH(DecSun1+8)=12),DecSun1+8,""),IF(AND(YEAR(DecSun1+15)=CalendarYear,MONTH(DecSun1+15)=12),DecSun1+15,""))</f>
        <v>43444</v>
      </c>
      <c r="T35" s="19">
        <f>IF(DAY(DecSun1)=1,IF(AND(YEAR(DecSun1+9)=CalendarYear,MONTH(DecSun1+9)=12),DecSun1+9,""),IF(AND(YEAR(DecSun1+16)=CalendarYear,MONTH(DecSun1+16)=12),DecSun1+16,""))</f>
        <v>43445</v>
      </c>
      <c r="U35" s="19">
        <f>IF(DAY(DecSun1)=1,IF(AND(YEAR(DecSun1+10)=CalendarYear,MONTH(DecSun1+10)=12),DecSun1+10,""),IF(AND(YEAR(DecSun1+17)=CalendarYear,MONTH(DecSun1+17)=12),DecSun1+17,""))</f>
        <v>43446</v>
      </c>
      <c r="V35" s="19">
        <f>IF(DAY(DecSun1)=1,IF(AND(YEAR(DecSun1+11)=CalendarYear,MONTH(DecSun1+11)=12),DecSun1+11,""),IF(AND(YEAR(DecSun1+18)=CalendarYear,MONTH(DecSun1+18)=12),DecSun1+18,""))</f>
        <v>43447</v>
      </c>
      <c r="W35" s="19">
        <f>IF(DAY(DecSun1)=1,IF(AND(YEAR(DecSun1+12)=CalendarYear,MONTH(DecSun1+12)=12),DecSun1+12,""),IF(AND(YEAR(DecSun1+19)=CalendarYear,MONTH(DecSun1+19)=12),DecSun1+19,""))</f>
        <v>43448</v>
      </c>
      <c r="X35" s="17">
        <f>IF(DAY(DecSun1)=1,IF(AND(YEAR(DecSun1+13)=CalendarYear,MONTH(DecSun1+13)=12),DecSun1+13,""),IF(AND(YEAR(DecSun1+20)=CalendarYear,MONTH(DecSun1+20)=12),DecSun1+20,""))</f>
        <v>43449</v>
      </c>
      <c r="Y35" s="17">
        <f>IF(DAY(DecSun1)=1,IF(AND(YEAR(DecSun1+14)=CalendarYear,MONTH(DecSun1+14)=12),DecSun1+14,""),IF(AND(YEAR(DecSun1+21)=CalendarYear,MONTH(DecSun1+21)=12),DecSun1+21,""))</f>
        <v>43450</v>
      </c>
      <c r="AA35" s="4"/>
    </row>
    <row r="36" spans="1:27" ht="15" customHeight="1">
      <c r="A36" s="4"/>
      <c r="B36" s="12"/>
      <c r="C36" s="19">
        <f>IF(DAY(OctSun1)=1,IF(AND(YEAR(OctSun1+15)=CalendarYear,MONTH(OctSun1+15)=10),OctSun1+15,""),IF(AND(YEAR(OctSun1+22)=CalendarYear,MONTH(OctSun1+22)=10),OctSun1+22,""))</f>
        <v>43395</v>
      </c>
      <c r="D36" s="19">
        <f>IF(DAY(OctSun1)=1,IF(AND(YEAR(OctSun1+16)=CalendarYear,MONTH(OctSun1+16)=10),OctSun1+16,""),IF(AND(YEAR(OctSun1+23)=CalendarYear,MONTH(OctSun1+23)=10),OctSun1+23,""))</f>
        <v>43396</v>
      </c>
      <c r="E36" s="19">
        <f>IF(DAY(OctSun1)=1,IF(AND(YEAR(OctSun1+17)=CalendarYear,MONTH(OctSun1+17)=10),OctSun1+17,""),IF(AND(YEAR(OctSun1+24)=CalendarYear,MONTH(OctSun1+24)=10),OctSun1+24,""))</f>
        <v>43397</v>
      </c>
      <c r="F36" s="19">
        <f>IF(DAY(OctSun1)=1,IF(AND(YEAR(OctSun1+18)=CalendarYear,MONTH(OctSun1+18)=10),OctSun1+18,""),IF(AND(YEAR(OctSun1+25)=CalendarYear,MONTH(OctSun1+25)=10),OctSun1+25,""))</f>
        <v>43398</v>
      </c>
      <c r="G36" s="19">
        <f>IF(DAY(OctSun1)=1,IF(AND(YEAR(OctSun1+19)=CalendarYear,MONTH(OctSun1+19)=10),OctSun1+19,""),IF(AND(YEAR(OctSun1+26)=CalendarYear,MONTH(OctSun1+26)=10),OctSun1+26,""))</f>
        <v>43399</v>
      </c>
      <c r="H36" s="17">
        <f>IF(DAY(OctSun1)=1,IF(AND(YEAR(OctSun1+20)=CalendarYear,MONTH(OctSun1+20)=10),OctSun1+20,""),IF(AND(YEAR(OctSun1+27)=CalendarYear,MONTH(OctSun1+27)=10),OctSun1+27,""))</f>
        <v>43400</v>
      </c>
      <c r="I36" s="17">
        <f>IF(DAY(OctSun1)=1,IF(AND(YEAR(OctSun1+21)=CalendarYear,MONTH(OctSun1+21)=10),OctSun1+21,""),IF(AND(YEAR(OctSun1+28)=CalendarYear,MONTH(OctSun1+28)=10),OctSun1+28,""))</f>
        <v>43401</v>
      </c>
      <c r="J36" s="21"/>
      <c r="K36" s="19">
        <f>IF(DAY(NovSun1)=1,IF(AND(YEAR(NovSun1+15)=CalendarYear,MONTH(NovSun1+15)=11),NovSun1+15,""),IF(AND(YEAR(NovSun1+22)=CalendarYear,MONTH(NovSun1+22)=11),NovSun1+22,""))</f>
        <v>43423</v>
      </c>
      <c r="L36" s="19">
        <f>IF(DAY(NovSun1)=1,IF(AND(YEAR(NovSun1+16)=CalendarYear,MONTH(NovSun1+16)=11),NovSun1+16,""),IF(AND(YEAR(NovSun1+23)=CalendarYear,MONTH(NovSun1+23)=11),NovSun1+23,""))</f>
        <v>43424</v>
      </c>
      <c r="M36" s="19">
        <f>IF(DAY(NovSun1)=1,IF(AND(YEAR(NovSun1+17)=CalendarYear,MONTH(NovSun1+17)=11),NovSun1+17,""),IF(AND(YEAR(NovSun1+24)=CalendarYear,MONTH(NovSun1+24)=11),NovSun1+24,""))</f>
        <v>43425</v>
      </c>
      <c r="N36" s="19">
        <f>IF(DAY(NovSun1)=1,IF(AND(YEAR(NovSun1+18)=CalendarYear,MONTH(NovSun1+18)=11),NovSun1+18,""),IF(AND(YEAR(NovSun1+25)=CalendarYear,MONTH(NovSun1+25)=11),NovSun1+25,""))</f>
        <v>43426</v>
      </c>
      <c r="O36" s="19">
        <f>IF(DAY(NovSun1)=1,IF(AND(YEAR(NovSun1+19)=CalendarYear,MONTH(NovSun1+19)=11),NovSun1+19,""),IF(AND(YEAR(NovSun1+26)=CalendarYear,MONTH(NovSun1+26)=11),NovSun1+26,""))</f>
        <v>43427</v>
      </c>
      <c r="P36" s="17">
        <f>IF(DAY(NovSun1)=1,IF(AND(YEAR(NovSun1+20)=CalendarYear,MONTH(NovSun1+20)=11),NovSun1+20,""),IF(AND(YEAR(NovSun1+27)=CalendarYear,MONTH(NovSun1+27)=11),NovSun1+27,""))</f>
        <v>43428</v>
      </c>
      <c r="Q36" s="17">
        <f>IF(DAY(NovSun1)=1,IF(AND(YEAR(NovSun1+21)=CalendarYear,MONTH(NovSun1+21)=11),NovSun1+21,""),IF(AND(YEAR(NovSun1+28)=CalendarYear,MONTH(NovSun1+28)=11),NovSun1+28,""))</f>
        <v>43429</v>
      </c>
      <c r="R36" s="25"/>
      <c r="S36" s="19">
        <f>IF(DAY(DecSun1)=1,IF(AND(YEAR(DecSun1+15)=CalendarYear,MONTH(DecSun1+15)=12),DecSun1+15,""),IF(AND(YEAR(DecSun1+22)=CalendarYear,MONTH(DecSun1+22)=12),DecSun1+22,""))</f>
        <v>43451</v>
      </c>
      <c r="T36" s="19">
        <f>IF(DAY(DecSun1)=1,IF(AND(YEAR(DecSun1+16)=CalendarYear,MONTH(DecSun1+16)=12),DecSun1+16,""),IF(AND(YEAR(DecSun1+23)=CalendarYear,MONTH(DecSun1+23)=12),DecSun1+23,""))</f>
        <v>43452</v>
      </c>
      <c r="U36" s="19">
        <f>IF(DAY(DecSun1)=1,IF(AND(YEAR(DecSun1+17)=CalendarYear,MONTH(DecSun1+17)=12),DecSun1+17,""),IF(AND(YEAR(DecSun1+24)=CalendarYear,MONTH(DecSun1+24)=12),DecSun1+24,""))</f>
        <v>43453</v>
      </c>
      <c r="V36" s="19">
        <f>IF(DAY(DecSun1)=1,IF(AND(YEAR(DecSun1+18)=CalendarYear,MONTH(DecSun1+18)=12),DecSun1+18,""),IF(AND(YEAR(DecSun1+25)=CalendarYear,MONTH(DecSun1+25)=12),DecSun1+25,""))</f>
        <v>43454</v>
      </c>
      <c r="W36" s="19">
        <f>IF(DAY(DecSun1)=1,IF(AND(YEAR(DecSun1+19)=CalendarYear,MONTH(DecSun1+19)=12),DecSun1+19,""),IF(AND(YEAR(DecSun1+26)=CalendarYear,MONTH(DecSun1+26)=12),DecSun1+26,""))</f>
        <v>43455</v>
      </c>
      <c r="X36" s="17">
        <f>IF(DAY(DecSun1)=1,IF(AND(YEAR(DecSun1+20)=CalendarYear,MONTH(DecSun1+20)=12),DecSun1+20,""),IF(AND(YEAR(DecSun1+27)=CalendarYear,MONTH(DecSun1+27)=12),DecSun1+27,""))</f>
        <v>43456</v>
      </c>
      <c r="Y36" s="17">
        <f>IF(DAY(DecSun1)=1,IF(AND(YEAR(DecSun1+21)=CalendarYear,MONTH(DecSun1+21)=12),DecSun1+21,""),IF(AND(YEAR(DecSun1+28)=CalendarYear,MONTH(DecSun1+28)=12),DecSun1+28,""))</f>
        <v>43457</v>
      </c>
      <c r="AA36" s="4"/>
    </row>
    <row r="37" spans="1:27" ht="15" customHeight="1">
      <c r="A37" s="4"/>
      <c r="B37" s="12"/>
      <c r="C37" s="19">
        <f>IF(DAY(OctSun1)=1,IF(AND(YEAR(OctSun1+22)=CalendarYear,MONTH(OctSun1+22)=10),OctSun1+22,""),IF(AND(YEAR(OctSun1+29)=CalendarYear,MONTH(OctSun1+29)=10),OctSun1+29,""))</f>
        <v>43402</v>
      </c>
      <c r="D37" s="19">
        <f>IF(DAY(OctSun1)=1,IF(AND(YEAR(OctSun1+23)=CalendarYear,MONTH(OctSun1+23)=10),OctSun1+23,""),IF(AND(YEAR(OctSun1+30)=CalendarYear,MONTH(OctSun1+30)=10),OctSun1+30,""))</f>
        <v>43403</v>
      </c>
      <c r="E37" s="19">
        <f>IF(DAY(OctSun1)=1,IF(AND(YEAR(OctSun1+24)=CalendarYear,MONTH(OctSun1+24)=10),OctSun1+24,""),IF(AND(YEAR(OctSun1+31)=CalendarYear,MONTH(OctSun1+31)=10),OctSun1+31,""))</f>
        <v>43404</v>
      </c>
      <c r="F37" s="19">
        <f>IF(DAY(OctSun1)=1,IF(AND(YEAR(OctSun1+25)=CalendarYear,MONTH(OctSun1+25)=10),OctSun1+25,""),IF(AND(YEAR(OctSun1+32)=CalendarYear,MONTH(OctSun1+32)=10),OctSun1+32,""))</f>
      </c>
      <c r="G37" s="19">
        <f>IF(DAY(OctSun1)=1,IF(AND(YEAR(OctSun1+26)=CalendarYear,MONTH(OctSun1+26)=10),OctSun1+26,""),IF(AND(YEAR(OctSun1+33)=CalendarYear,MONTH(OctSun1+33)=10),OctSun1+33,""))</f>
      </c>
      <c r="H37" s="19">
        <f>IF(DAY(OctSun1)=1,IF(AND(YEAR(OctSun1+27)=CalendarYear,MONTH(OctSun1+27)=10),OctSun1+27,""),IF(AND(YEAR(OctSun1+34)=CalendarYear,MONTH(OctSun1+34)=10),OctSun1+34,""))</f>
      </c>
      <c r="I37" s="19">
        <f>IF(DAY(OctSun1)=1,IF(AND(YEAR(OctSun1+28)=CalendarYear,MONTH(OctSun1+28)=10),OctSun1+28,""),IF(AND(YEAR(OctSun1+35)=CalendarYear,MONTH(OctSun1+35)=10),OctSun1+35,""))</f>
      </c>
      <c r="J37" s="21"/>
      <c r="K37" s="19">
        <f>IF(DAY(NovSun1)=1,IF(AND(YEAR(NovSun1+22)=CalendarYear,MONTH(NovSun1+22)=11),NovSun1+22,""),IF(AND(YEAR(NovSun1+29)=CalendarYear,MONTH(NovSun1+29)=11),NovSun1+29,""))</f>
        <v>43430</v>
      </c>
      <c r="L37" s="19">
        <f>IF(DAY(NovSun1)=1,IF(AND(YEAR(NovSun1+23)=CalendarYear,MONTH(NovSun1+23)=11),NovSun1+23,""),IF(AND(YEAR(NovSun1+30)=CalendarYear,MONTH(NovSun1+30)=11),NovSun1+30,""))</f>
        <v>43431</v>
      </c>
      <c r="M37" s="19">
        <f>IF(DAY(NovSun1)=1,IF(AND(YEAR(NovSun1+24)=CalendarYear,MONTH(NovSun1+24)=11),NovSun1+24,""),IF(AND(YEAR(NovSun1+31)=CalendarYear,MONTH(NovSun1+31)=11),NovSun1+31,""))</f>
        <v>43432</v>
      </c>
      <c r="N37" s="19">
        <f>IF(DAY(NovSun1)=1,IF(AND(YEAR(NovSun1+25)=CalendarYear,MONTH(NovSun1+25)=11),NovSun1+25,""),IF(AND(YEAR(NovSun1+32)=CalendarYear,MONTH(NovSun1+32)=11),NovSun1+32,""))</f>
        <v>43433</v>
      </c>
      <c r="O37" s="19">
        <f>IF(DAY(NovSun1)=1,IF(AND(YEAR(NovSun1+26)=CalendarYear,MONTH(NovSun1+26)=11),NovSun1+26,""),IF(AND(YEAR(NovSun1+33)=CalendarYear,MONTH(NovSun1+33)=11),NovSun1+33,""))</f>
        <v>43434</v>
      </c>
      <c r="P37" s="19">
        <f>IF(DAY(NovSun1)=1,IF(AND(YEAR(NovSun1+27)=CalendarYear,MONTH(NovSun1+27)=11),NovSun1+27,""),IF(AND(YEAR(NovSun1+34)=CalendarYear,MONTH(NovSun1+34)=11),NovSun1+34,""))</f>
      </c>
      <c r="Q37" s="19">
        <f>IF(DAY(NovSun1)=1,IF(AND(YEAR(NovSun1+28)=CalendarYear,MONTH(NovSun1+28)=11),NovSun1+28,""),IF(AND(YEAR(NovSun1+35)=CalendarYear,MONTH(NovSun1+35)=11),NovSun1+35,""))</f>
      </c>
      <c r="R37" s="25"/>
      <c r="S37" s="19">
        <f>IF(DAY(DecSun1)=1,IF(AND(YEAR(DecSun1+22)=CalendarYear,MONTH(DecSun1+22)=12),DecSun1+22,""),IF(AND(YEAR(DecSun1+29)=CalendarYear,MONTH(DecSun1+29)=12),DecSun1+29,""))</f>
        <v>43458</v>
      </c>
      <c r="T37" s="19">
        <f>IF(DAY(DecSun1)=1,IF(AND(YEAR(DecSun1+23)=CalendarYear,MONTH(DecSun1+23)=12),DecSun1+23,""),IF(AND(YEAR(DecSun1+30)=CalendarYear,MONTH(DecSun1+30)=12),DecSun1+30,""))</f>
        <v>43459</v>
      </c>
      <c r="U37" s="19">
        <f>IF(DAY(DecSun1)=1,IF(AND(YEAR(DecSun1+24)=CalendarYear,MONTH(DecSun1+24)=12),DecSun1+24,""),IF(AND(YEAR(DecSun1+31)=CalendarYear,MONTH(DecSun1+31)=12),DecSun1+31,""))</f>
        <v>43460</v>
      </c>
      <c r="V37" s="19">
        <f>IF(DAY(DecSun1)=1,IF(AND(YEAR(DecSun1+25)=CalendarYear,MONTH(DecSun1+25)=12),DecSun1+25,""),IF(AND(YEAR(DecSun1+32)=CalendarYear,MONTH(DecSun1+32)=12),DecSun1+32,""))</f>
        <v>43461</v>
      </c>
      <c r="W37" s="19">
        <f>IF(DAY(DecSun1)=1,IF(AND(YEAR(DecSun1+26)=CalendarYear,MONTH(DecSun1+26)=12),DecSun1+26,""),IF(AND(YEAR(DecSun1+33)=CalendarYear,MONTH(DecSun1+33)=12),DecSun1+33,""))</f>
        <v>43462</v>
      </c>
      <c r="X37" s="44">
        <f>IF(DAY(DecSun1)=1,IF(AND(YEAR(DecSun1+27)=CalendarYear,MONTH(DecSun1+27)=12),DecSun1+27,""),IF(AND(YEAR(DecSun1+34)=CalendarYear,MONTH(DecSun1+34)=12),DecSun1+34,""))</f>
        <v>43463</v>
      </c>
      <c r="Y37" s="17">
        <f>IF(DAY(DecSun1)=1,IF(AND(YEAR(DecSun1+28)=CalendarYear,MONTH(DecSun1+28)=12),DecSun1+28,""),IF(AND(YEAR(DecSun1+35)=CalendarYear,MONTH(DecSun1+35)=12),DecSun1+35,""))</f>
        <v>43464</v>
      </c>
      <c r="AA37" s="4"/>
    </row>
    <row r="38" spans="1:27" ht="15" customHeight="1">
      <c r="A38" s="4"/>
      <c r="B38" s="12"/>
      <c r="C38" s="21"/>
      <c r="D38" s="21"/>
      <c r="E38" s="21"/>
      <c r="F38" s="21"/>
      <c r="G38" s="21"/>
      <c r="H38" s="21"/>
      <c r="I38" s="21"/>
      <c r="J38" s="25"/>
      <c r="K38" s="19">
        <f>IF(DAY(NovSun1)=1,IF(AND(YEAR(NovSun1+29)=CalendarYear,MONTH(NovSun1+29)=11),NovSun1+29,""),IF(AND(YEAR(NovSun1+36)=CalendarYear,MONTH(NovSun1+36)=11),NovSun1+36,""))</f>
      </c>
      <c r="L38" s="19">
        <f>IF(DAY(NovSun1)=1,IF(AND(YEAR(NovSun1+30)=CalendarYear,MONTH(NovSun1+30)=11),NovSun1+30,""),IF(AND(YEAR(NovSun1+37)=CalendarYear,MONTH(NovSun1+37)=11),NovSun1+37,""))</f>
      </c>
      <c r="M38" s="19">
        <f>IF(DAY(NovSun1)=1,IF(AND(YEAR(NovSun1+31)=CalendarYear,MONTH(NovSun1+31)=11),NovSun1+31,""),IF(AND(YEAR(NovSun1+38)=CalendarYear,MONTH(NovSun1+38)=11),NovSun1+38,""))</f>
      </c>
      <c r="N38" s="19">
        <f>IF(DAY(NovSun1)=1,IF(AND(YEAR(NovSun1+32)=CalendarYear,MONTH(NovSun1+32)=11),NovSun1+32,""),IF(AND(YEAR(NovSun1+39)=CalendarYear,MONTH(NovSun1+39)=11),NovSun1+39,""))</f>
      </c>
      <c r="O38" s="19">
        <f>IF(DAY(NovSun1)=1,IF(AND(YEAR(NovSun1+33)=CalendarYear,MONTH(NovSun1+33)=11),NovSun1+33,""),IF(AND(YEAR(NovSun1+40)=CalendarYear,MONTH(NovSun1+40)=11),NovSun1+40,""))</f>
      </c>
      <c r="P38" s="19">
        <f>IF(DAY(NovSun1)=1,IF(AND(YEAR(NovSun1+34)=CalendarYear,MONTH(NovSun1+34)=11),NovSun1+34,""),IF(AND(YEAR(NovSun1+41)=CalendarYear,MONTH(NovSun1+41)=11),NovSun1+41,""))</f>
      </c>
      <c r="Q38" s="19">
        <f>IF(DAY(NovSun1)=1,IF(AND(YEAR(NovSun1+35)=CalendarYear,MONTH(NovSun1+35)=11),NovSun1+35,""),IF(AND(YEAR(NovSun1+42)=CalendarYear,MONTH(NovSun1+42)=11),NovSun1+42,""))</f>
      </c>
      <c r="R38" s="25"/>
      <c r="S38" s="17">
        <f>IF(DAY(DecSun1)=1,IF(AND(YEAR(DecSun1+29)=CalendarYear,MONTH(DecSun1+29)=12),DecSun1+29,""),IF(AND(YEAR(DecSun1+36)=CalendarYear,MONTH(DecSun1+36)=12),DecSun1+36,""))</f>
        <v>43465</v>
      </c>
      <c r="T38" s="19">
        <f>IF(DAY(DecSun1)=1,IF(AND(YEAR(DecSun1+30)=CalendarYear,MONTH(DecSun1+30)=12),DecSun1+30,""),IF(AND(YEAR(DecSun1+37)=CalendarYear,MONTH(DecSun1+37)=12),DecSun1+37,""))</f>
      </c>
      <c r="U38" s="19">
        <f>IF(DAY(DecSun1)=1,IF(AND(YEAR(DecSun1+31)=CalendarYear,MONTH(DecSun1+31)=12),DecSun1+31,""),IF(AND(YEAR(DecSun1+38)=CalendarYear,MONTH(DecSun1+38)=12),DecSun1+38,""))</f>
      </c>
      <c r="V38" s="19">
        <f>IF(DAY(DecSun1)=1,IF(AND(YEAR(DecSun1+32)=CalendarYear,MONTH(DecSun1+32)=12),DecSun1+32,""),IF(AND(YEAR(DecSun1+39)=CalendarYear,MONTH(DecSun1+39)=12),DecSun1+39,""))</f>
      </c>
      <c r="W38" s="19">
        <f>IF(DAY(DecSun1)=1,IF(AND(YEAR(DecSun1+33)=CalendarYear,MONTH(DecSun1+33)=12),DecSun1+33,""),IF(AND(YEAR(DecSun1+40)=CalendarYear,MONTH(DecSun1+40)=12),DecSun1+40,""))</f>
      </c>
      <c r="X38" s="19">
        <f>IF(DAY(DecSun1)=1,IF(AND(YEAR(DecSun1+34)=CalendarYear,MONTH(DecSun1+34)=12),DecSun1+34,""),IF(AND(YEAR(DecSun1+41)=CalendarYear,MONTH(DecSun1+41)=12),DecSun1+41,""))</f>
      </c>
      <c r="Y38" s="19">
        <f>IF(DAY(DecSun1)=1,IF(AND(YEAR(DecSun1+35)=CalendarYear,MONTH(DecSun1+35)=12),DecSun1+35,""),IF(AND(YEAR(DecSun1+42)=CalendarYear,MONTH(DecSun1+42)=12),DecSun1+42,""))</f>
      </c>
      <c r="AA38" s="4"/>
    </row>
    <row r="39" spans="1:27" ht="15" customHeight="1">
      <c r="A39" s="4"/>
      <c r="B39" s="12"/>
      <c r="C39" s="21"/>
      <c r="D39" s="21"/>
      <c r="E39" s="21"/>
      <c r="F39" s="21"/>
      <c r="G39" s="21"/>
      <c r="H39" s="21"/>
      <c r="I39" s="21"/>
      <c r="J39" s="25"/>
      <c r="K39" s="21"/>
      <c r="L39" s="21"/>
      <c r="M39" s="21"/>
      <c r="N39" s="21"/>
      <c r="O39" s="21"/>
      <c r="P39" s="21"/>
      <c r="Q39" s="21"/>
      <c r="R39" s="25"/>
      <c r="S39" s="21"/>
      <c r="T39" s="21"/>
      <c r="U39" s="21"/>
      <c r="V39" s="21"/>
      <c r="W39" s="21"/>
      <c r="X39" s="21"/>
      <c r="Y39" s="21"/>
      <c r="AA39" s="4"/>
    </row>
    <row r="40" spans="1:27" ht="8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3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</sheetData>
  <sheetProtection/>
  <mergeCells count="13">
    <mergeCell ref="C2:I2"/>
    <mergeCell ref="K2:Q2"/>
    <mergeCell ref="S2:Y2"/>
    <mergeCell ref="C11:I11"/>
    <mergeCell ref="L1:P1"/>
    <mergeCell ref="K11:Q11"/>
    <mergeCell ref="S11:Y11"/>
    <mergeCell ref="C21:I21"/>
    <mergeCell ref="K21:Q21"/>
    <mergeCell ref="S21:Y21"/>
    <mergeCell ref="C31:I31"/>
    <mergeCell ref="K31:Q31"/>
    <mergeCell ref="S31:Y31"/>
  </mergeCells>
  <dataValidations count="1">
    <dataValidation allowBlank="1" showInputMessage="1" showErrorMessage="1" errorTitle="Invalid Year" error="Enter a year from 1900 to 9999, or use the scroll bar to find a year." sqref="L1"/>
  </dataValidations>
  <printOptions horizontalCentered="1" verticalCentered="1"/>
  <pageMargins left="0.5" right="0.5" top="0.5" bottom="0.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AJ47"/>
  <sheetViews>
    <sheetView showGridLines="0" zoomScalePageLayoutView="0" workbookViewId="0" topLeftCell="A22">
      <selection activeCell="A42" sqref="A42:AA42"/>
    </sheetView>
  </sheetViews>
  <sheetFormatPr defaultColWidth="9.5" defaultRowHeight="11.25"/>
  <cols>
    <col min="1" max="1" width="1.83203125" style="1" customWidth="1"/>
    <col min="2" max="2" width="5.16015625" style="1" customWidth="1"/>
    <col min="3" max="26" width="5" style="1" customWidth="1"/>
    <col min="27" max="27" width="1.83203125" style="1" customWidth="1"/>
    <col min="28" max="28" width="9.33203125" style="1" customWidth="1"/>
    <col min="29" max="29" width="5" style="1" customWidth="1"/>
    <col min="30" max="31" width="9.33203125" style="1" customWidth="1"/>
    <col min="32" max="32" width="30.5" style="1" bestFit="1" customWidth="1"/>
    <col min="33" max="33" width="8.5" style="1" customWidth="1"/>
    <col min="34" max="34" width="9.33203125" style="1" customWidth="1"/>
    <col min="35" max="35" width="5.83203125" style="1" customWidth="1"/>
    <col min="36" max="36" width="9.33203125" style="1" customWidth="1"/>
    <col min="37" max="37" width="34.5" style="1" bestFit="1" customWidth="1"/>
    <col min="38" max="38" width="5" style="1" customWidth="1"/>
    <col min="39" max="39" width="9.5" style="1" customWidth="1"/>
    <col min="40" max="40" width="23.33203125" style="1" bestFit="1" customWidth="1"/>
    <col min="41" max="41" width="5.83203125" style="1" customWidth="1"/>
    <col min="42" max="16384" width="9.5" style="1" customWidth="1"/>
  </cols>
  <sheetData>
    <row r="1" spans="1:27" ht="30" customHeight="1">
      <c r="A1" s="4"/>
      <c r="B1" s="74" t="s">
        <v>29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3">
        <v>2018</v>
      </c>
      <c r="V1" s="73"/>
      <c r="W1" s="73"/>
      <c r="X1" s="75" t="s">
        <v>30</v>
      </c>
      <c r="Y1" s="75"/>
      <c r="Z1" s="75"/>
      <c r="AA1" s="4"/>
    </row>
    <row r="2" spans="1:27" ht="17.25" customHeight="1">
      <c r="A2" s="4"/>
      <c r="B2" s="57"/>
      <c r="C2" s="72" t="s">
        <v>28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56"/>
      <c r="AA2" s="4"/>
    </row>
    <row r="3" spans="1:34" ht="24" customHeight="1">
      <c r="A3" s="4"/>
      <c r="B3" s="11"/>
      <c r="C3" s="68"/>
      <c r="D3" s="68"/>
      <c r="E3" s="68"/>
      <c r="F3" s="68"/>
      <c r="G3" s="68"/>
      <c r="H3" s="68"/>
      <c r="I3" s="68"/>
      <c r="J3" s="23"/>
      <c r="K3" s="68"/>
      <c r="L3" s="68"/>
      <c r="M3" s="68"/>
      <c r="N3" s="68"/>
      <c r="O3" s="68"/>
      <c r="P3" s="68"/>
      <c r="Q3" s="68"/>
      <c r="R3" s="15"/>
      <c r="S3" s="68"/>
      <c r="T3" s="68"/>
      <c r="U3" s="68"/>
      <c r="V3" s="68"/>
      <c r="W3" s="68"/>
      <c r="X3" s="68"/>
      <c r="Y3" s="68"/>
      <c r="Z3" s="11"/>
      <c r="AA3" s="5"/>
      <c r="AH3" s="2"/>
    </row>
    <row r="4" spans="1:27" ht="15" customHeight="1">
      <c r="A4" s="4"/>
      <c r="B4" s="11"/>
      <c r="C4" s="68" t="s">
        <v>0</v>
      </c>
      <c r="D4" s="68"/>
      <c r="E4" s="68"/>
      <c r="F4" s="68"/>
      <c r="G4" s="68"/>
      <c r="H4" s="68"/>
      <c r="I4" s="68"/>
      <c r="J4" s="23"/>
      <c r="K4" s="68" t="s">
        <v>1</v>
      </c>
      <c r="L4" s="68"/>
      <c r="M4" s="68"/>
      <c r="N4" s="68"/>
      <c r="O4" s="68"/>
      <c r="P4" s="68"/>
      <c r="Q4" s="68"/>
      <c r="R4" s="15"/>
      <c r="S4" s="68" t="s">
        <v>2</v>
      </c>
      <c r="T4" s="68"/>
      <c r="U4" s="68"/>
      <c r="V4" s="68"/>
      <c r="W4" s="68"/>
      <c r="X4" s="68"/>
      <c r="Y4" s="68"/>
      <c r="Z4" s="12"/>
      <c r="AA4" s="4"/>
    </row>
    <row r="5" spans="1:27" ht="15" customHeight="1">
      <c r="A5" s="4"/>
      <c r="B5" s="11"/>
      <c r="C5" s="72" t="s">
        <v>21</v>
      </c>
      <c r="D5" s="72"/>
      <c r="E5" s="72"/>
      <c r="F5" s="72"/>
      <c r="G5" s="72"/>
      <c r="H5" s="72"/>
      <c r="I5" s="72"/>
      <c r="J5" s="58"/>
      <c r="K5" s="72" t="s">
        <v>22</v>
      </c>
      <c r="L5" s="72"/>
      <c r="M5" s="72"/>
      <c r="N5" s="72"/>
      <c r="O5" s="72"/>
      <c r="P5" s="72"/>
      <c r="Q5" s="72"/>
      <c r="R5" s="58"/>
      <c r="S5" s="72" t="s">
        <v>23</v>
      </c>
      <c r="T5" s="72"/>
      <c r="U5" s="72"/>
      <c r="V5" s="72"/>
      <c r="W5" s="72"/>
      <c r="X5" s="72"/>
      <c r="Y5" s="72"/>
      <c r="Z5" s="12"/>
      <c r="AA5" s="4"/>
    </row>
    <row r="6" spans="1:27" ht="15" customHeight="1">
      <c r="A6" s="4"/>
      <c r="B6" s="11"/>
      <c r="C6" s="32" t="s">
        <v>12</v>
      </c>
      <c r="D6" s="32" t="s">
        <v>13</v>
      </c>
      <c r="E6" s="32" t="s">
        <v>14</v>
      </c>
      <c r="F6" s="32" t="s">
        <v>15</v>
      </c>
      <c r="G6" s="32" t="s">
        <v>12</v>
      </c>
      <c r="H6" s="32" t="s">
        <v>14</v>
      </c>
      <c r="I6" s="32" t="s">
        <v>13</v>
      </c>
      <c r="J6" s="41"/>
      <c r="K6" s="32" t="s">
        <v>12</v>
      </c>
      <c r="L6" s="32" t="s">
        <v>13</v>
      </c>
      <c r="M6" s="32" t="s">
        <v>14</v>
      </c>
      <c r="N6" s="32" t="s">
        <v>15</v>
      </c>
      <c r="O6" s="32" t="s">
        <v>12</v>
      </c>
      <c r="P6" s="32" t="s">
        <v>14</v>
      </c>
      <c r="Q6" s="32" t="s">
        <v>13</v>
      </c>
      <c r="R6" s="38"/>
      <c r="S6" s="32" t="s">
        <v>12</v>
      </c>
      <c r="T6" s="32" t="s">
        <v>13</v>
      </c>
      <c r="U6" s="32" t="s">
        <v>14</v>
      </c>
      <c r="V6" s="32" t="s">
        <v>15</v>
      </c>
      <c r="W6" s="32" t="s">
        <v>12</v>
      </c>
      <c r="X6" s="32" t="s">
        <v>14</v>
      </c>
      <c r="Y6" s="32" t="s">
        <v>13</v>
      </c>
      <c r="Z6" s="12"/>
      <c r="AA6" s="4"/>
    </row>
    <row r="7" spans="1:27" ht="15" customHeight="1">
      <c r="A7" s="4"/>
      <c r="B7" s="11"/>
      <c r="C7" s="33">
        <f>IF(DAY(JanSun1)=1,"",IF(AND(YEAR(JanSun1+1)=CalendarYear,MONTH(JanSun1+1)=1),JanSun1+1,""))</f>
        <v>43101</v>
      </c>
      <c r="D7" s="34">
        <f>IF(DAY(JanSun1)=1,"",IF(AND(YEAR(JanSun1+2)=CalendarYear,MONTH(JanSun1+2)=1),JanSun1+2,""))</f>
        <v>43102</v>
      </c>
      <c r="E7" s="34">
        <f>IF(DAY(JanSun1)=1,"",IF(AND(YEAR(JanSun1+3)=CalendarYear,MONTH(JanSun1+3)=1),JanSun1+3,""))</f>
        <v>43103</v>
      </c>
      <c r="F7" s="34">
        <f>IF(DAY(JanSun1)=1,"",IF(AND(YEAR(JanSun1+4)=CalendarYear,MONTH(JanSun1+4)=1),JanSun1+4,""))</f>
        <v>43104</v>
      </c>
      <c r="G7" s="34">
        <f>IF(DAY(JanSun1)=1,"",IF(AND(YEAR(JanSun1+5)=CalendarYear,MONTH(JanSun1+5)=1),JanSun1+5,""))</f>
        <v>43105</v>
      </c>
      <c r="H7" s="35">
        <f>IF(DAY(JanSun1)=1,"",IF(AND(YEAR(JanSun1+6)=CalendarYear,MONTH(JanSun1+6)=1),JanSun1+6,""))</f>
        <v>43106</v>
      </c>
      <c r="I7" s="33">
        <f>IF(DAY(JanSun1)=1,IF(AND(YEAR(JanSun1)=CalendarYear,MONTH(JanSun1)=1),JanSun1,""),IF(AND(YEAR(JanSun1+7)=CalendarYear,MONTH(JanSun1+7)=1),JanSun1+7,""))</f>
        <v>43107</v>
      </c>
      <c r="J7" s="36"/>
      <c r="K7" s="36">
        <f>IF(DAY(FebSun1)=1,"",IF(AND(YEAR(FebSun1+1)=CalendarYear,MONTH(FebSun1+1)=2),FebSun1+1,""))</f>
      </c>
      <c r="L7" s="36">
        <f>IF(DAY(FebSun1)=1,"",IF(AND(YEAR(FebSun1+2)=CalendarYear,MONTH(FebSun1+2)=2),FebSun1+2,""))</f>
      </c>
      <c r="M7" s="36">
        <f>IF(DAY(FebSun1)=1,"",IF(AND(YEAR(FebSun1+3)=CalendarYear,MONTH(FebSun1+3)=2),FebSun1+3,""))</f>
      </c>
      <c r="N7" s="36">
        <f>IF(DAY(FebSun1)=1,"",IF(AND(YEAR(FebSun1+4)=CalendarYear,MONTH(FebSun1+4)=2),FebSun1+4,""))</f>
        <v>43132</v>
      </c>
      <c r="O7" s="36">
        <f>IF(DAY(FebSun1)=1,"",IF(AND(YEAR(FebSun1+5)=CalendarYear,MONTH(FebSun1+5)=2),FebSun1+5,""))</f>
        <v>43133</v>
      </c>
      <c r="P7" s="34">
        <f>IF(DAY(FebSun1)=1,"",IF(AND(YEAR(FebSun1+6)=CalendarYear,MONTH(FebSun1+6)=2),FebSun1+6,""))</f>
        <v>43134</v>
      </c>
      <c r="Q7" s="34">
        <f>IF(DAY(FebSun1)=1,IF(AND(YEAR(FebSun1)=CalendarYear,MONTH(FebSun1)=2),FebSun1,""),IF(AND(YEAR(FebSun1+7)=CalendarYear,MONTH(FebSun1+7)=2),FebSun1+7,""))</f>
        <v>43135</v>
      </c>
      <c r="R7" s="38"/>
      <c r="S7" s="36">
        <f>IF(DAY(MarSun1)=1,"",IF(AND(YEAR(MarSun1+1)=CalendarYear,MONTH(MarSun1+1)=3),MarSun1+1,""))</f>
      </c>
      <c r="T7" s="36">
        <f>IF(DAY(MarSun1)=1,"",IF(AND(YEAR(MarSun1+2)=CalendarYear,MONTH(MarSun1+2)=3),MarSun1+2,""))</f>
      </c>
      <c r="U7" s="36">
        <f>IF(DAY(MarSun1)=1,"",IF(AND(YEAR(MarSun1+3)=CalendarYear,MONTH(MarSun1+3)=3),MarSun1+3,""))</f>
      </c>
      <c r="V7" s="36">
        <f>IF(DAY(MarSun1)=1,"",IF(AND(YEAR(MarSun1+4)=CalendarYear,MONTH(MarSun1+4)=3),MarSun1+4,""))</f>
        <v>43160</v>
      </c>
      <c r="W7" s="36">
        <f>IF(DAY(MarSun1)=1,"",IF(AND(YEAR(MarSun1+5)=CalendarYear,MONTH(MarSun1+5)=3),MarSun1+5,""))</f>
        <v>43161</v>
      </c>
      <c r="X7" s="34">
        <f>IF(DAY(MarSun1)=1,"",IF(AND(YEAR(MarSun1+6)=CalendarYear,MONTH(MarSun1+6)=3),MarSun1+6,""))</f>
        <v>43162</v>
      </c>
      <c r="Y7" s="34">
        <f>IF(DAY(MarSun1)=1,IF(AND(YEAR(MarSun1)=CalendarYear,MONTH(MarSun1)=3),MarSun1,""),IF(AND(YEAR(MarSun1+7)=CalendarYear,MONTH(MarSun1+7)=3),MarSun1+7,""))</f>
        <v>43163</v>
      </c>
      <c r="Z7" s="12"/>
      <c r="AA7" s="4"/>
    </row>
    <row r="8" spans="1:27" ht="15" customHeight="1">
      <c r="A8" s="4"/>
      <c r="B8" s="11"/>
      <c r="C8" s="34">
        <f>IF(DAY(JanSun1)=1,IF(AND(YEAR(JanSun1+1)=CalendarYear,MONTH(JanSun1+1)=1),JanSun1+1,""),IF(AND(YEAR(JanSun1+8)=CalendarYear,MONTH(JanSun1+8)=1),JanSun1+8,""))</f>
        <v>43108</v>
      </c>
      <c r="D8" s="36">
        <f>IF(DAY(JanSun1)=1,IF(AND(YEAR(JanSun1+2)=CalendarYear,MONTH(JanSun1+2)=1),JanSun1+2,""),IF(AND(YEAR(JanSun1+9)=CalendarYear,MONTH(JanSun1+9)=1),JanSun1+9,""))</f>
        <v>43109</v>
      </c>
      <c r="E8" s="36">
        <f>IF(DAY(JanSun1)=1,IF(AND(YEAR(JanSun1+3)=CalendarYear,MONTH(JanSun1+3)=1),JanSun1+3,""),IF(AND(YEAR(JanSun1+10)=CalendarYear,MONTH(JanSun1+10)=1),JanSun1+10,""))</f>
        <v>43110</v>
      </c>
      <c r="F8" s="36">
        <f>IF(DAY(JanSun1)=1,IF(AND(YEAR(JanSun1+4)=CalendarYear,MONTH(JanSun1+4)=1),JanSun1+4,""),IF(AND(YEAR(JanSun1+11)=CalendarYear,MONTH(JanSun1+11)=1),JanSun1+11,""))</f>
        <v>43111</v>
      </c>
      <c r="G8" s="36">
        <f>IF(DAY(JanSun1)=1,IF(AND(YEAR(JanSun1+5)=CalendarYear,MONTH(JanSun1+5)=1),JanSun1+5,""),IF(AND(YEAR(JanSun1+12)=CalendarYear,MONTH(JanSun1+12)=1),JanSun1+12,""))</f>
        <v>43112</v>
      </c>
      <c r="H8" s="35">
        <f>IF(DAY(JanSun1)=1,IF(AND(YEAR(JanSun1+6)=CalendarYear,MONTH(JanSun1+6)=1),JanSun1+6,""),IF(AND(YEAR(JanSun1+13)=CalendarYear,MONTH(JanSun1+13)=1),JanSun1+13,""))</f>
        <v>43113</v>
      </c>
      <c r="I8" s="34">
        <f>IF(DAY(JanSun1)=1,IF(AND(YEAR(JanSun1+7)=CalendarYear,MONTH(JanSun1+7)=1),JanSun1+7,""),IF(AND(YEAR(JanSun1+14)=CalendarYear,MONTH(JanSun1+14)=1),JanSun1+14,""))</f>
        <v>43114</v>
      </c>
      <c r="J8" s="36"/>
      <c r="K8" s="36">
        <f>IF(DAY(FebSun1)=1,IF(AND(YEAR(FebSun1+1)=CalendarYear,MONTH(FebSun1+1)=2),FebSun1+1,""),IF(AND(YEAR(FebSun1+8)=CalendarYear,MONTH(FebSun1+8)=2),FebSun1+8,""))</f>
        <v>43136</v>
      </c>
      <c r="L8" s="36">
        <f>IF(DAY(FebSun1)=1,IF(AND(YEAR(FebSun1+2)=CalendarYear,MONTH(FebSun1+2)=2),FebSun1+2,""),IF(AND(YEAR(FebSun1+9)=CalendarYear,MONTH(FebSun1+9)=2),FebSun1+9,""))</f>
        <v>43137</v>
      </c>
      <c r="M8" s="36">
        <f>IF(DAY(FebSun1)=1,IF(AND(YEAR(FebSun1+3)=CalendarYear,MONTH(FebSun1+3)=2),FebSun1+3,""),IF(AND(YEAR(FebSun1+10)=CalendarYear,MONTH(FebSun1+10)=2),FebSun1+10,""))</f>
        <v>43138</v>
      </c>
      <c r="N8" s="36">
        <f>IF(DAY(FebSun1)=1,IF(AND(YEAR(FebSun1+4)=CalendarYear,MONTH(FebSun1+4)=2),FebSun1+4,""),IF(AND(YEAR(FebSun1+11)=CalendarYear,MONTH(FebSun1+11)=2),FebSun1+11,""))</f>
        <v>43139</v>
      </c>
      <c r="O8" s="36">
        <f>IF(DAY(FebSun1)=1,IF(AND(YEAR(FebSun1+5)=CalendarYear,MONTH(FebSun1+5)=2),FebSun1+5,""),IF(AND(YEAR(FebSun1+12)=CalendarYear,MONTH(FebSun1+12)=2),FebSun1+12,""))</f>
        <v>43140</v>
      </c>
      <c r="P8" s="34">
        <f>IF(DAY(FebSun1)=1,IF(AND(YEAR(FebSun1+6)=CalendarYear,MONTH(FebSun1+6)=2),FebSun1+6,""),IF(AND(YEAR(FebSun1+13)=CalendarYear,MONTH(FebSun1+13)=2),FebSun1+13,""))</f>
        <v>43141</v>
      </c>
      <c r="Q8" s="34">
        <f>IF(DAY(FebSun1)=1,IF(AND(YEAR(FebSun1+7)=CalendarYear,MONTH(FebSun1+7)=2),FebSun1+7,""),IF(AND(YEAR(FebSun1+14)=CalendarYear,MONTH(FebSun1+14)=2),FebSun1+14,""))</f>
        <v>43142</v>
      </c>
      <c r="R8" s="38"/>
      <c r="S8" s="36">
        <f>IF(DAY(MarSun1)=1,IF(AND(YEAR(MarSun1+1)=CalendarYear,MONTH(MarSun1+1)=3),MarSun1+1,""),IF(AND(YEAR(MarSun1+8)=CalendarYear,MONTH(MarSun1+8)=3),MarSun1+8,""))</f>
        <v>43164</v>
      </c>
      <c r="T8" s="36">
        <f>IF(DAY(MarSun1)=1,IF(AND(YEAR(MarSun1+2)=CalendarYear,MONTH(MarSun1+2)=3),MarSun1+2,""),IF(AND(YEAR(MarSun1+9)=CalendarYear,MONTH(MarSun1+9)=3),MarSun1+9,""))</f>
        <v>43165</v>
      </c>
      <c r="U8" s="42">
        <f>IF(DAY(MarSun1)=1,IF(AND(YEAR(MarSun1+3)=CalendarYear,MONTH(MarSun1+3)=3),MarSun1+3,""),IF(AND(YEAR(MarSun1+10)=CalendarYear,MONTH(MarSun1+10)=3),MarSun1+10,""))</f>
        <v>43166</v>
      </c>
      <c r="V8" s="33">
        <f>IF(DAY(MarSun1)=1,IF(AND(YEAR(MarSun1+4)=CalendarYear,MONTH(MarSun1+4)=3),MarSun1+4,""),IF(AND(YEAR(MarSun1+11)=CalendarYear,MONTH(MarSun1+11)=3),MarSun1+11,""))</f>
        <v>43167</v>
      </c>
      <c r="W8" s="34">
        <f>IF(DAY(MarSun1)=1,IF(AND(YEAR(MarSun1+5)=CalendarYear,MONTH(MarSun1+5)=3),MarSun1+5,""),IF(AND(YEAR(MarSun1+12)=CalendarYear,MONTH(MarSun1+12)=3),MarSun1+12,""))</f>
        <v>43168</v>
      </c>
      <c r="X8" s="34">
        <f>IF(DAY(MarSun1)=1,IF(AND(YEAR(MarSun1+6)=CalendarYear,MONTH(MarSun1+6)=3),MarSun1+6,""),IF(AND(YEAR(MarSun1+13)=CalendarYear,MONTH(MarSun1+13)=3),MarSun1+13,""))</f>
        <v>43169</v>
      </c>
      <c r="Y8" s="34">
        <f>IF(DAY(MarSun1)=1,IF(AND(YEAR(MarSun1+7)=CalendarYear,MONTH(MarSun1+7)=3),MarSun1+7,""),IF(AND(YEAR(MarSun1+14)=CalendarYear,MONTH(MarSun1+14)=3),MarSun1+14,""))</f>
        <v>43170</v>
      </c>
      <c r="Z8" s="12"/>
      <c r="AA8" s="4"/>
    </row>
    <row r="9" spans="1:27" ht="15" customHeight="1">
      <c r="A9" s="4"/>
      <c r="B9" s="11"/>
      <c r="C9" s="36">
        <f>IF(DAY(JanSun1)=1,IF(AND(YEAR(JanSun1+8)=CalendarYear,MONTH(JanSun1+8)=1),JanSun1+8,""),IF(AND(YEAR(JanSun1+15)=CalendarYear,MONTH(JanSun1+15)=1),JanSun1+15,""))</f>
        <v>43115</v>
      </c>
      <c r="D9" s="36">
        <f>IF(DAY(JanSun1)=1,IF(AND(YEAR(JanSun1+9)=CalendarYear,MONTH(JanSun1+9)=1),JanSun1+9,""),IF(AND(YEAR(JanSun1+16)=CalendarYear,MONTH(JanSun1+16)=1),JanSun1+16,""))</f>
        <v>43116</v>
      </c>
      <c r="E9" s="36">
        <f>IF(DAY(JanSun1)=1,IF(AND(YEAR(JanSun1+10)=CalendarYear,MONTH(JanSun1+10)=1),JanSun1+10,""),IF(AND(YEAR(JanSun1+17)=CalendarYear,MONTH(JanSun1+17)=1),JanSun1+17,""))</f>
        <v>43117</v>
      </c>
      <c r="F9" s="36">
        <f>IF(DAY(JanSun1)=1,IF(AND(YEAR(JanSun1+11)=CalendarYear,MONTH(JanSun1+11)=1),JanSun1+11,""),IF(AND(YEAR(JanSun1+18)=CalendarYear,MONTH(JanSun1+18)=1),JanSun1+18,""))</f>
        <v>43118</v>
      </c>
      <c r="G9" s="36">
        <f>IF(DAY(JanSun1)=1,IF(AND(YEAR(JanSun1+12)=CalendarYear,MONTH(JanSun1+12)=1),JanSun1+12,""),IF(AND(YEAR(JanSun1+19)=CalendarYear,MONTH(JanSun1+19)=1),JanSun1+19,""))</f>
        <v>43119</v>
      </c>
      <c r="H9" s="35">
        <f>IF(DAY(JanSun1)=1,IF(AND(YEAR(JanSun1+13)=CalendarYear,MONTH(JanSun1+13)=1),JanSun1+13,""),IF(AND(YEAR(JanSun1+20)=CalendarYear,MONTH(JanSun1+20)=1),JanSun1+20,""))</f>
        <v>43120</v>
      </c>
      <c r="I9" s="34">
        <f>IF(DAY(JanSun1)=1,IF(AND(YEAR(JanSun1+14)=CalendarYear,MONTH(JanSun1+14)=1),JanSun1+14,""),IF(AND(YEAR(JanSun1+21)=CalendarYear,MONTH(JanSun1+21)=1),JanSun1+21,""))</f>
        <v>43121</v>
      </c>
      <c r="J9" s="36"/>
      <c r="K9" s="36">
        <f>IF(DAY(FebSun1)=1,IF(AND(YEAR(FebSun1+8)=CalendarYear,MONTH(FebSun1+8)=2),FebSun1+8,""),IF(AND(YEAR(FebSun1+15)=CalendarYear,MONTH(FebSun1+15)=2),FebSun1+15,""))</f>
        <v>43143</v>
      </c>
      <c r="L9" s="36">
        <f>IF(DAY(FebSun1)=1,IF(AND(YEAR(FebSun1+9)=CalendarYear,MONTH(FebSun1+9)=2),FebSun1+9,""),IF(AND(YEAR(FebSun1+16)=CalendarYear,MONTH(FebSun1+16)=2),FebSun1+16,""))</f>
        <v>43144</v>
      </c>
      <c r="M9" s="36">
        <f>IF(DAY(FebSun1)=1,IF(AND(YEAR(FebSun1+10)=CalendarYear,MONTH(FebSun1+10)=2),FebSun1+10,""),IF(AND(YEAR(FebSun1+17)=CalendarYear,MONTH(FebSun1+17)=2),FebSun1+17,""))</f>
        <v>43145</v>
      </c>
      <c r="N9" s="36">
        <f>IF(DAY(FebSun1)=1,IF(AND(YEAR(FebSun1+11)=CalendarYear,MONTH(FebSun1+11)=2),FebSun1+11,""),IF(AND(YEAR(FebSun1+18)=CalendarYear,MONTH(FebSun1+18)=2),FebSun1+18,""))</f>
        <v>43146</v>
      </c>
      <c r="O9" s="36">
        <f>IF(DAY(FebSun1)=1,IF(AND(YEAR(FebSun1+12)=CalendarYear,MONTH(FebSun1+12)=2),FebSun1+12,""),IF(AND(YEAR(FebSun1+19)=CalendarYear,MONTH(FebSun1+19)=2),FebSun1+19,""))</f>
        <v>43147</v>
      </c>
      <c r="P9" s="34">
        <f>IF(DAY(FebSun1)=1,IF(AND(YEAR(FebSun1+13)=CalendarYear,MONTH(FebSun1+13)=2),FebSun1+13,""),IF(AND(YEAR(FebSun1+20)=CalendarYear,MONTH(FebSun1+20)=2),FebSun1+20,""))</f>
        <v>43148</v>
      </c>
      <c r="Q9" s="34">
        <f>IF(DAY(FebSun1)=1,IF(AND(YEAR(FebSun1+14)=CalendarYear,MONTH(FebSun1+14)=2),FebSun1+14,""),IF(AND(YEAR(FebSun1+21)=CalendarYear,MONTH(FebSun1+21)=2),FebSun1+21,""))</f>
        <v>43149</v>
      </c>
      <c r="R9" s="38"/>
      <c r="S9" s="36">
        <f>IF(DAY(MarSun1)=1,IF(AND(YEAR(MarSun1+8)=CalendarYear,MONTH(MarSun1+8)=3),MarSun1+8,""),IF(AND(YEAR(MarSun1+15)=CalendarYear,MONTH(MarSun1+15)=3),MarSun1+15,""))</f>
        <v>43171</v>
      </c>
      <c r="T9" s="36">
        <f>IF(DAY(MarSun1)=1,IF(AND(YEAR(MarSun1+9)=CalendarYear,MONTH(MarSun1+9)=3),MarSun1+9,""),IF(AND(YEAR(MarSun1+16)=CalendarYear,MONTH(MarSun1+16)=3),MarSun1+16,""))</f>
        <v>43172</v>
      </c>
      <c r="U9" s="36">
        <f>IF(DAY(MarSun1)=1,IF(AND(YEAR(MarSun1+10)=CalendarYear,MONTH(MarSun1+10)=3),MarSun1+10,""),IF(AND(YEAR(MarSun1+17)=CalendarYear,MONTH(MarSun1+17)=3),MarSun1+17,""))</f>
        <v>43173</v>
      </c>
      <c r="V9" s="36">
        <f>IF(DAY(MarSun1)=1,IF(AND(YEAR(MarSun1+11)=CalendarYear,MONTH(MarSun1+11)=3),MarSun1+11,""),IF(AND(YEAR(MarSun1+18)=CalendarYear,MONTH(MarSun1+18)=3),MarSun1+18,""))</f>
        <v>43174</v>
      </c>
      <c r="W9" s="36">
        <f>IF(DAY(MarSun1)=1,IF(AND(YEAR(MarSun1+12)=CalendarYear,MONTH(MarSun1+12)=3),MarSun1+12,""),IF(AND(YEAR(MarSun1+19)=CalendarYear,MONTH(MarSun1+19)=3),MarSun1+19,""))</f>
        <v>43175</v>
      </c>
      <c r="X9" s="34">
        <f>IF(DAY(MarSun1)=1,IF(AND(YEAR(MarSun1+13)=CalendarYear,MONTH(MarSun1+13)=3),MarSun1+13,""),IF(AND(YEAR(MarSun1+20)=CalendarYear,MONTH(MarSun1+20)=3),MarSun1+20,""))</f>
        <v>43176</v>
      </c>
      <c r="Y9" s="34">
        <f>IF(DAY(MarSun1)=1,IF(AND(YEAR(MarSun1+14)=CalendarYear,MONTH(MarSun1+14)=3),MarSun1+14,""),IF(AND(YEAR(MarSun1+21)=CalendarYear,MONTH(MarSun1+21)=3),MarSun1+21,""))</f>
        <v>43177</v>
      </c>
      <c r="Z9" s="12"/>
      <c r="AA9" s="4"/>
    </row>
    <row r="10" spans="1:36" ht="15" customHeight="1">
      <c r="A10" s="4"/>
      <c r="B10" s="11"/>
      <c r="C10" s="36">
        <f>IF(DAY(JanSun1)=1,IF(AND(YEAR(JanSun1+15)=CalendarYear,MONTH(JanSun1+15)=1),JanSun1+15,""),IF(AND(YEAR(JanSun1+22)=CalendarYear,MONTH(JanSun1+22)=1),JanSun1+22,""))</f>
        <v>43122</v>
      </c>
      <c r="D10" s="36">
        <f>IF(DAY(JanSun1)=1,IF(AND(YEAR(JanSun1+16)=CalendarYear,MONTH(JanSun1+16)=1),JanSun1+16,""),IF(AND(YEAR(JanSun1+23)=CalendarYear,MONTH(JanSun1+23)=1),JanSun1+23,""))</f>
        <v>43123</v>
      </c>
      <c r="E10" s="36">
        <f>IF(DAY(JanSun1)=1,IF(AND(YEAR(JanSun1+17)=CalendarYear,MONTH(JanSun1+17)=1),JanSun1+17,""),IF(AND(YEAR(JanSun1+24)=CalendarYear,MONTH(JanSun1+24)=1),JanSun1+24,""))</f>
        <v>43124</v>
      </c>
      <c r="F10" s="36">
        <f>IF(DAY(JanSun1)=1,IF(AND(YEAR(JanSun1+18)=CalendarYear,MONTH(JanSun1+18)=1),JanSun1+18,""),IF(AND(YEAR(JanSun1+25)=CalendarYear,MONTH(JanSun1+25)=1),JanSun1+25,""))</f>
        <v>43125</v>
      </c>
      <c r="G10" s="36">
        <f>IF(DAY(JanSun1)=1,IF(AND(YEAR(JanSun1+19)=CalendarYear,MONTH(JanSun1+19)=1),JanSun1+19,""),IF(AND(YEAR(JanSun1+26)=CalendarYear,MONTH(JanSun1+26)=1),JanSun1+26,""))</f>
        <v>43126</v>
      </c>
      <c r="H10" s="35">
        <f>IF(DAY(JanSun1)=1,IF(AND(YEAR(JanSun1+20)=CalendarYear,MONTH(JanSun1+20)=1),JanSun1+20,""),IF(AND(YEAR(JanSun1+27)=CalendarYear,MONTH(JanSun1+27)=1),JanSun1+27,""))</f>
        <v>43127</v>
      </c>
      <c r="I10" s="34">
        <f>IF(DAY(JanSun1)=1,IF(AND(YEAR(JanSun1+21)=CalendarYear,MONTH(JanSun1+21)=1),JanSun1+21,""),IF(AND(YEAR(JanSun1+28)=CalendarYear,MONTH(JanSun1+28)=1),JanSun1+28,""))</f>
        <v>43128</v>
      </c>
      <c r="J10" s="36"/>
      <c r="K10" s="36">
        <f>IF(DAY(FebSun1)=1,IF(AND(YEAR(FebSun1+15)=CalendarYear,MONTH(FebSun1+15)=2),FebSun1+15,""),IF(AND(YEAR(FebSun1+22)=CalendarYear,MONTH(FebSun1+22)=2),FebSun1+22,""))</f>
        <v>43150</v>
      </c>
      <c r="L10" s="36">
        <f>IF(DAY(FebSun1)=1,IF(AND(YEAR(FebSun1+16)=CalendarYear,MONTH(FebSun1+16)=2),FebSun1+16,""),IF(AND(YEAR(FebSun1+23)=CalendarYear,MONTH(FebSun1+23)=2),FebSun1+23,""))</f>
        <v>43151</v>
      </c>
      <c r="M10" s="36">
        <f>IF(DAY(FebSun1)=1,IF(AND(YEAR(FebSun1+17)=CalendarYear,MONTH(FebSun1+17)=2),FebSun1+17,""),IF(AND(YEAR(FebSun1+24)=CalendarYear,MONTH(FebSun1+24)=2),FebSun1+24,""))</f>
        <v>43152</v>
      </c>
      <c r="N10" s="42">
        <f>IF(DAY(FebSun1)=1,IF(AND(YEAR(FebSun1+18)=CalendarYear,MONTH(FebSun1+18)=2),FebSun1+18,""),IF(AND(YEAR(FebSun1+25)=CalendarYear,MONTH(FebSun1+25)=2),FebSun1+25,""))</f>
        <v>43153</v>
      </c>
      <c r="O10" s="33">
        <f>IF(DAY(FebSun1)=1,IF(AND(YEAR(FebSun1+19)=CalendarYear,MONTH(FebSun1+19)=2),FebSun1+19,""),IF(AND(YEAR(FebSun1+26)=CalendarYear,MONTH(FebSun1+26)=2),FebSun1+26,""))</f>
        <v>43154</v>
      </c>
      <c r="P10" s="34">
        <f>IF(DAY(FebSun1)=1,IF(AND(YEAR(FebSun1+20)=CalendarYear,MONTH(FebSun1+20)=2),FebSun1+20,""),IF(AND(YEAR(FebSun1+27)=CalendarYear,MONTH(FebSun1+27)=2),FebSun1+27,""))</f>
        <v>43155</v>
      </c>
      <c r="Q10" s="34">
        <f>IF(DAY(FebSun1)=1,IF(AND(YEAR(FebSun1+21)=CalendarYear,MONTH(FebSun1+21)=2),FebSun1+21,""),IF(AND(YEAR(FebSun1+28)=CalendarYear,MONTH(FebSun1+28)=2),FebSun1+28,""))</f>
        <v>43156</v>
      </c>
      <c r="R10" s="38"/>
      <c r="S10" s="36">
        <f>IF(DAY(MarSun1)=1,IF(AND(YEAR(MarSun1+15)=CalendarYear,MONTH(MarSun1+15)=3),MarSun1+15,""),IF(AND(YEAR(MarSun1+22)=CalendarYear,MONTH(MarSun1+22)=3),MarSun1+22,""))</f>
        <v>43178</v>
      </c>
      <c r="T10" s="36">
        <f>IF(DAY(MarSun1)=1,IF(AND(YEAR(MarSun1+16)=CalendarYear,MONTH(MarSun1+16)=3),MarSun1+16,""),IF(AND(YEAR(MarSun1+23)=CalendarYear,MONTH(MarSun1+23)=3),MarSun1+23,""))</f>
        <v>43179</v>
      </c>
      <c r="U10" s="36">
        <f>IF(DAY(MarSun1)=1,IF(AND(YEAR(MarSun1+17)=CalendarYear,MONTH(MarSun1+17)=3),MarSun1+17,""),IF(AND(YEAR(MarSun1+24)=CalendarYear,MONTH(MarSun1+24)=3),MarSun1+24,""))</f>
        <v>43180</v>
      </c>
      <c r="V10" s="36">
        <f>IF(DAY(MarSun1)=1,IF(AND(YEAR(MarSun1+18)=CalendarYear,MONTH(MarSun1+18)=3),MarSun1+18,""),IF(AND(YEAR(MarSun1+25)=CalendarYear,MONTH(MarSun1+25)=3),MarSun1+25,""))</f>
        <v>43181</v>
      </c>
      <c r="W10" s="36">
        <f>IF(DAY(MarSun1)=1,IF(AND(YEAR(MarSun1+19)=CalendarYear,MONTH(MarSun1+19)=3),MarSun1+19,""),IF(AND(YEAR(MarSun1+26)=CalendarYear,MONTH(MarSun1+26)=3),MarSun1+26,""))</f>
        <v>43182</v>
      </c>
      <c r="X10" s="34">
        <f>IF(DAY(MarSun1)=1,IF(AND(YEAR(MarSun1+20)=CalendarYear,MONTH(MarSun1+20)=3),MarSun1+20,""),IF(AND(YEAR(MarSun1+27)=CalendarYear,MONTH(MarSun1+27)=3),MarSun1+27,""))</f>
        <v>43183</v>
      </c>
      <c r="Y10" s="34">
        <f>IF(DAY(MarSun1)=1,IF(AND(YEAR(MarSun1+21)=CalendarYear,MONTH(MarSun1+21)=3),MarSun1+21,""),IF(AND(YEAR(MarSun1+28)=CalendarYear,MONTH(MarSun1+28)=3),MarSun1+28,""))</f>
        <v>43184</v>
      </c>
      <c r="Z10" s="12"/>
      <c r="AA10" s="4"/>
      <c r="AJ10" s="2"/>
    </row>
    <row r="11" spans="1:36" ht="15" customHeight="1">
      <c r="A11" s="4"/>
      <c r="B11" s="11"/>
      <c r="C11" s="36">
        <f>IF(DAY(JanSun1)=1,IF(AND(YEAR(JanSun1+22)=CalendarYear,MONTH(JanSun1+22)=1),JanSun1+22,""),IF(AND(YEAR(JanSun1+29)=CalendarYear,MONTH(JanSun1+29)=1),JanSun1+29,""))</f>
        <v>43129</v>
      </c>
      <c r="D11" s="36">
        <f>IF(DAY(JanSun1)=1,IF(AND(YEAR(JanSun1+23)=CalendarYear,MONTH(JanSun1+23)=1),JanSun1+23,""),IF(AND(YEAR(JanSun1+30)=CalendarYear,MONTH(JanSun1+30)=1),JanSun1+30,""))</f>
        <v>43130</v>
      </c>
      <c r="E11" s="36">
        <f>IF(DAY(JanSun1)=1,IF(AND(YEAR(JanSun1+24)=CalendarYear,MONTH(JanSun1+24)=1),JanSun1+24,""),IF(AND(YEAR(JanSun1+31)=CalendarYear,MONTH(JanSun1+31)=1),JanSun1+31,""))</f>
        <v>43131</v>
      </c>
      <c r="F11" s="36">
        <f>IF(DAY(JanSun1)=1,IF(AND(YEAR(JanSun1+25)=CalendarYear,MONTH(JanSun1+25)=1),JanSun1+25,""),IF(AND(YEAR(JanSun1+32)=CalendarYear,MONTH(JanSun1+32)=1),JanSun1+32,""))</f>
      </c>
      <c r="G11" s="36">
        <f>IF(DAY(JanSun1)=1,IF(AND(YEAR(JanSun1+26)=CalendarYear,MONTH(JanSun1+26)=1),JanSun1+26,""),IF(AND(YEAR(JanSun1+33)=CalendarYear,MONTH(JanSun1+33)=1),JanSun1+33,""))</f>
      </c>
      <c r="H11" s="36">
        <f>IF(DAY(JanSun1)=1,IF(AND(YEAR(JanSun1+27)=CalendarYear,MONTH(JanSun1+27)=1),JanSun1+27,""),IF(AND(YEAR(JanSun1+34)=CalendarYear,MONTH(JanSun1+34)=1),JanSun1+34,""))</f>
      </c>
      <c r="I11" s="36">
        <f>IF(DAY(JanSun1)=1,IF(AND(YEAR(JanSun1+28)=CalendarYear,MONTH(JanSun1+28)=1),JanSun1+28,""),IF(AND(YEAR(JanSun1+35)=CalendarYear,MONTH(JanSun1+35)=1),JanSun1+35,""))</f>
      </c>
      <c r="J11" s="36"/>
      <c r="K11" s="36">
        <f>IF(DAY(FebSun1)=1,IF(AND(YEAR(FebSun1+22)=CalendarYear,MONTH(FebSun1+22)=2),FebSun1+22,""),IF(AND(YEAR(FebSun1+29)=CalendarYear,MONTH(FebSun1+29)=2),FebSun1+29,""))</f>
        <v>43157</v>
      </c>
      <c r="L11" s="36">
        <f>IF(DAY(FebSun1)=1,IF(AND(YEAR(FebSun1+23)=CalendarYear,MONTH(FebSun1+23)=2),FebSun1+23,""),IF(AND(YEAR(FebSun1+30)=CalendarYear,MONTH(FebSun1+30)=2),FebSun1+30,""))</f>
        <v>43158</v>
      </c>
      <c r="M11" s="36">
        <f>IF(DAY(FebSun1)=1,IF(AND(YEAR(FebSun1+24)=CalendarYear,MONTH(FebSun1+24)=2),FebSun1+24,""),IF(AND(YEAR(FebSun1+31)=CalendarYear,MONTH(FebSun1+31)=2),FebSun1+31,""))</f>
        <v>43159</v>
      </c>
      <c r="N11" s="36">
        <f>IF(DAY(FebSun1)=1,IF(AND(YEAR(FebSun1+25)=CalendarYear,MONTH(FebSun1+25)=2),FebSun1+25,""),IF(AND(YEAR(FebSun1+32)=CalendarYear,MONTH(FebSun1+32)=2),FebSun1+32,""))</f>
      </c>
      <c r="O11" s="36">
        <f>IF(DAY(FebSun1)=1,IF(AND(YEAR(FebSun1+26)=CalendarYear,MONTH(FebSun1+26)=2),FebSun1+26,""),IF(AND(YEAR(FebSun1+33)=CalendarYear,MONTH(FebSun1+33)=2),FebSun1+33,""))</f>
      </c>
      <c r="P11" s="36">
        <f>IF(DAY(FebSun1)=1,IF(AND(YEAR(FebSun1+27)=CalendarYear,MONTH(FebSun1+27)=2),FebSun1+27,""),IF(AND(YEAR(FebSun1+34)=CalendarYear,MONTH(FebSun1+34)=2),FebSun1+34,""))</f>
      </c>
      <c r="Q11" s="36">
        <f>IF(DAY(FebSun1)=1,IF(AND(YEAR(FebSun1+28)=CalendarYear,MONTH(FebSun1+28)=2),FebSun1+28,""),IF(AND(YEAR(FebSun1+35)=CalendarYear,MONTH(FebSun1+35)=2),FebSun1+35,""))</f>
      </c>
      <c r="R11" s="38"/>
      <c r="S11" s="36">
        <f>IF(DAY(MarSun1)=1,IF(AND(YEAR(MarSun1+22)=CalendarYear,MONTH(MarSun1+22)=3),MarSun1+22,""),IF(AND(YEAR(MarSun1+29)=CalendarYear,MONTH(MarSun1+29)=3),MarSun1+29,""))</f>
        <v>43185</v>
      </c>
      <c r="T11" s="36">
        <f>IF(DAY(MarSun1)=1,IF(AND(YEAR(MarSun1+23)=CalendarYear,MONTH(MarSun1+23)=3),MarSun1+23,""),IF(AND(YEAR(MarSun1+30)=CalendarYear,MONTH(MarSun1+30)=3),MarSun1+30,""))</f>
        <v>43186</v>
      </c>
      <c r="U11" s="36">
        <f>IF(DAY(MarSun1)=1,IF(AND(YEAR(MarSun1+24)=CalendarYear,MONTH(MarSun1+24)=3),MarSun1+24,""),IF(AND(YEAR(MarSun1+31)=CalendarYear,MONTH(MarSun1+31)=3),MarSun1+31,""))</f>
        <v>43187</v>
      </c>
      <c r="V11" s="36">
        <f>IF(DAY(MarSun1)=1,IF(AND(YEAR(MarSun1+25)=CalendarYear,MONTH(MarSun1+25)=3),MarSun1+25,""),IF(AND(YEAR(MarSun1+32)=CalendarYear,MONTH(MarSun1+32)=3),MarSun1+32,""))</f>
        <v>43188</v>
      </c>
      <c r="W11" s="36">
        <f>IF(DAY(MarSun1)=1,IF(AND(YEAR(MarSun1+26)=CalendarYear,MONTH(MarSun1+26)=3),MarSun1+26,""),IF(AND(YEAR(MarSun1+33)=CalendarYear,MONTH(MarSun1+33)=3),MarSun1+33,""))</f>
        <v>43189</v>
      </c>
      <c r="X11" s="34">
        <f>IF(DAY(MarSun1)=1,IF(AND(YEAR(MarSun1+27)=CalendarYear,MONTH(MarSun1+27)=3),MarSun1+27,""),IF(AND(YEAR(MarSun1+34)=CalendarYear,MONTH(MarSun1+34)=3),MarSun1+34,""))</f>
        <v>43190</v>
      </c>
      <c r="Y11" s="36">
        <f>IF(DAY(MarSun1)=1,IF(AND(YEAR(MarSun1+28)=CalendarYear,MONTH(MarSun1+28)=3),MarSun1+28,""),IF(AND(YEAR(MarSun1+35)=CalendarYear,MONTH(MarSun1+35)=3),MarSun1+35,""))</f>
      </c>
      <c r="Z11" s="12"/>
      <c r="AA11" s="4"/>
      <c r="AJ11" s="2"/>
    </row>
    <row r="12" spans="1:29" ht="15" customHeight="1">
      <c r="A12" s="4"/>
      <c r="B12" s="11"/>
      <c r="C12" s="19">
        <f>IF(DAY(JanSun1)=1,IF(AND(YEAR(JanSun1+29)=CalendarYear,MONTH(JanSun1+29)=1),JanSun1+29,""),IF(AND(YEAR(JanSun1+36)=CalendarYear,MONTH(JanSun1+36)=1),JanSun1+36,""))</f>
      </c>
      <c r="D12" s="19">
        <f>IF(DAY(JanSun1)=1,IF(AND(YEAR(JanSun1+30)=CalendarYear,MONTH(JanSun1+30)=1),JanSun1+30,""),IF(AND(YEAR(JanSun1+37)=CalendarYear,MONTH(JanSun1+37)=1),JanSun1+37,""))</f>
      </c>
      <c r="E12" s="19">
        <f>IF(DAY(JanSun1)=1,IF(AND(YEAR(JanSun1+31)=CalendarYear,MONTH(JanSun1+31)=1),JanSun1+31,""),IF(AND(YEAR(JanSun1+38)=CalendarYear,MONTH(JanSun1+38)=1),JanSun1+38,""))</f>
      </c>
      <c r="F12" s="19">
        <f>IF(DAY(JanSun1)=1,IF(AND(YEAR(JanSun1+32)=CalendarYear,MONTH(JanSun1+32)=1),JanSun1+32,""),IF(AND(YEAR(JanSun1+39)=CalendarYear,MONTH(JanSun1+39)=1),JanSun1+39,""))</f>
      </c>
      <c r="G12" s="19">
        <f>IF(DAY(JanSun1)=1,IF(AND(YEAR(JanSun1+33)=CalendarYear,MONTH(JanSun1+33)=1),JanSun1+33,""),IF(AND(YEAR(JanSun1+40)=CalendarYear,MONTH(JanSun1+40)=1),JanSun1+40,""))</f>
      </c>
      <c r="H12" s="19">
        <f>IF(DAY(JanSun1)=1,IF(AND(YEAR(JanSun1+34)=CalendarYear,MONTH(JanSun1+34)=1),JanSun1+34,""),IF(AND(YEAR(JanSun1+41)=CalendarYear,MONTH(JanSun1+41)=1),JanSun1+41,""))</f>
      </c>
      <c r="I12" s="19">
        <f>IF(DAY(JanSun1)=1,IF(AND(YEAR(JanSun1+35)=CalendarYear,MONTH(JanSun1+35)=1),JanSun1+35,""),IF(AND(YEAR(JanSun1+42)=CalendarYear,MONTH(JanSun1+42)=1),JanSun1+42,""))</f>
      </c>
      <c r="J12" s="19"/>
      <c r="K12" s="19">
        <f>IF(DAY(FebSun1)=1,IF(AND(YEAR(FebSun1+29)=CalendarYear,MONTH(FebSun1+29)=2),FebSun1+29,""),IF(AND(YEAR(FebSun1+36)=CalendarYear,MONTH(FebSun1+36)=2),FebSun1+36,""))</f>
      </c>
      <c r="L12" s="19">
        <f>IF(DAY(FebSun1)=1,IF(AND(YEAR(FebSun1+30)=CalendarYear,MONTH(FebSun1+30)=2),FebSun1+30,""),IF(AND(YEAR(FebSun1+37)=CalendarYear,MONTH(FebSun1+37)=2),FebSun1+37,""))</f>
      </c>
      <c r="M12" s="19">
        <f>IF(DAY(FebSun1)=1,IF(AND(YEAR(FebSun1+31)=CalendarYear,MONTH(FebSun1+31)=2),FebSun1+31,""),IF(AND(YEAR(FebSun1+38)=CalendarYear,MONTH(FebSun1+38)=2),FebSun1+38,""))</f>
      </c>
      <c r="N12" s="19">
        <f>IF(DAY(FebSun1)=1,IF(AND(YEAR(FebSun1+32)=CalendarYear,MONTH(FebSun1+32)=2),FebSun1+32,""),IF(AND(YEAR(FebSun1+39)=CalendarYear,MONTH(FebSun1+39)=2),FebSun1+39,""))</f>
      </c>
      <c r="O12" s="19">
        <f>IF(DAY(FebSun1)=1,IF(AND(YEAR(FebSun1+33)=CalendarYear,MONTH(FebSun1+33)=2),FebSun1+33,""),IF(AND(YEAR(FebSun1+40)=CalendarYear,MONTH(FebSun1+40)=2),FebSun1+40,""))</f>
      </c>
      <c r="P12" s="19">
        <f>IF(DAY(FebSun1)=1,IF(AND(YEAR(FebSun1+34)=CalendarYear,MONTH(FebSun1+34)=2),FebSun1+34,""),IF(AND(YEAR(FebSun1+41)=CalendarYear,MONTH(FebSun1+41)=2),FebSun1+41,""))</f>
      </c>
      <c r="Q12" s="19">
        <f>IF(DAY(FebSun1)=1,IF(AND(YEAR(FebSun1+35)=CalendarYear,MONTH(FebSun1+35)=2),FebSun1+35,""),IF(AND(YEAR(FebSun1+42)=CalendarYear,MONTH(FebSun1+42)=2),FebSun1+42,""))</f>
      </c>
      <c r="R12" s="15"/>
      <c r="S12" s="25"/>
      <c r="T12" s="25"/>
      <c r="U12" s="15"/>
      <c r="V12" s="25"/>
      <c r="W12" s="25"/>
      <c r="X12" s="25"/>
      <c r="Y12" s="25"/>
      <c r="Z12" s="59"/>
      <c r="AA12" s="6"/>
      <c r="AB12" s="3"/>
      <c r="AC12" s="2"/>
    </row>
    <row r="13" spans="1:29" ht="15" customHeight="1">
      <c r="A13" s="4"/>
      <c r="B13" s="11"/>
      <c r="C13" s="68" t="s">
        <v>3</v>
      </c>
      <c r="D13" s="76"/>
      <c r="E13" s="76"/>
      <c r="F13" s="76"/>
      <c r="G13" s="76"/>
      <c r="H13" s="76"/>
      <c r="I13" s="76"/>
      <c r="J13" s="14"/>
      <c r="K13" s="68" t="s">
        <v>4</v>
      </c>
      <c r="L13" s="76"/>
      <c r="M13" s="76"/>
      <c r="N13" s="76"/>
      <c r="O13" s="76"/>
      <c r="P13" s="76"/>
      <c r="Q13" s="76"/>
      <c r="R13" s="19"/>
      <c r="S13" s="68" t="s">
        <v>5</v>
      </c>
      <c r="T13" s="76"/>
      <c r="U13" s="76"/>
      <c r="V13" s="76"/>
      <c r="W13" s="76"/>
      <c r="X13" s="76"/>
      <c r="Y13" s="76"/>
      <c r="Z13" s="12"/>
      <c r="AA13" s="4"/>
      <c r="AC13" s="2"/>
    </row>
    <row r="14" spans="1:29" ht="15" customHeight="1">
      <c r="A14" s="4"/>
      <c r="B14" s="11"/>
      <c r="C14" s="72" t="s">
        <v>22</v>
      </c>
      <c r="D14" s="72"/>
      <c r="E14" s="72"/>
      <c r="F14" s="72"/>
      <c r="G14" s="72"/>
      <c r="H14" s="72"/>
      <c r="I14" s="72"/>
      <c r="J14" s="60"/>
      <c r="K14" s="72" t="s">
        <v>23</v>
      </c>
      <c r="L14" s="72"/>
      <c r="M14" s="72"/>
      <c r="N14" s="72"/>
      <c r="O14" s="72"/>
      <c r="P14" s="72"/>
      <c r="Q14" s="72"/>
      <c r="R14" s="60"/>
      <c r="S14" s="72" t="s">
        <v>24</v>
      </c>
      <c r="T14" s="72"/>
      <c r="U14" s="72"/>
      <c r="V14" s="72"/>
      <c r="W14" s="72"/>
      <c r="X14" s="72"/>
      <c r="Y14" s="72"/>
      <c r="Z14" s="12"/>
      <c r="AA14" s="4"/>
      <c r="AC14" s="2"/>
    </row>
    <row r="15" spans="1:29" ht="15" customHeight="1">
      <c r="A15" s="4"/>
      <c r="B15" s="11"/>
      <c r="C15" s="32" t="s">
        <v>12</v>
      </c>
      <c r="D15" s="32" t="s">
        <v>13</v>
      </c>
      <c r="E15" s="32" t="s">
        <v>14</v>
      </c>
      <c r="F15" s="32" t="s">
        <v>15</v>
      </c>
      <c r="G15" s="32" t="s">
        <v>12</v>
      </c>
      <c r="H15" s="32" t="s">
        <v>14</v>
      </c>
      <c r="I15" s="32" t="s">
        <v>13</v>
      </c>
      <c r="J15" s="38"/>
      <c r="K15" s="32" t="s">
        <v>12</v>
      </c>
      <c r="L15" s="32" t="s">
        <v>13</v>
      </c>
      <c r="M15" s="32" t="s">
        <v>14</v>
      </c>
      <c r="N15" s="32" t="s">
        <v>15</v>
      </c>
      <c r="O15" s="32" t="s">
        <v>12</v>
      </c>
      <c r="P15" s="32" t="s">
        <v>14</v>
      </c>
      <c r="Q15" s="32" t="s">
        <v>13</v>
      </c>
      <c r="R15" s="39"/>
      <c r="S15" s="32" t="s">
        <v>12</v>
      </c>
      <c r="T15" s="32" t="s">
        <v>13</v>
      </c>
      <c r="U15" s="32" t="s">
        <v>14</v>
      </c>
      <c r="V15" s="32" t="s">
        <v>15</v>
      </c>
      <c r="W15" s="32" t="s">
        <v>12</v>
      </c>
      <c r="X15" s="32" t="s">
        <v>14</v>
      </c>
      <c r="Y15" s="32" t="s">
        <v>13</v>
      </c>
      <c r="Z15" s="12"/>
      <c r="AA15" s="4"/>
      <c r="AC15" s="2"/>
    </row>
    <row r="16" spans="1:29" ht="15" customHeight="1">
      <c r="A16" s="4"/>
      <c r="B16" s="11"/>
      <c r="C16" s="36">
        <f>IF(DAY(AprSun1)=1,"",IF(AND(YEAR(AprSun1+1)=CalendarYear,MONTH(AprSun1+1)=4),AprSun1+1,""))</f>
      </c>
      <c r="D16" s="36">
        <f>IF(DAY(AprSun1)=1,"",IF(AND(YEAR(AprSun1+2)=CalendarYear,MONTH(AprSun1+2)=4),AprSun1+2,""))</f>
      </c>
      <c r="E16" s="36">
        <f>IF(DAY(AprSun1)=1,"",IF(AND(YEAR(AprSun1+3)=CalendarYear,MONTH(AprSun1+3)=4),AprSun1+3,""))</f>
      </c>
      <c r="F16" s="36">
        <f>IF(DAY(AprSun1)=1,"",IF(AND(YEAR(AprSun1+4)=CalendarYear,MONTH(AprSun1+4)=4),AprSun1+4,""))</f>
      </c>
      <c r="G16" s="36">
        <f>IF(DAY(AprSun1)=1,"",IF(AND(YEAR(AprSun1+5)=CalendarYear,MONTH(AprSun1+5)=4),AprSun1+5,""))</f>
      </c>
      <c r="H16" s="36">
        <f>IF(DAY(AprSun1)=1,"",IF(AND(YEAR(AprSun1+6)=CalendarYear,MONTH(AprSun1+6)=4),AprSun1+6,""))</f>
      </c>
      <c r="I16" s="34">
        <f>IF(DAY(AprSun1)=1,IF(AND(YEAR(AprSun1)=CalendarYear,MONTH(AprSun1)=4),AprSun1,""),IF(AND(YEAR(AprSun1+7)=CalendarYear,MONTH(AprSun1+7)=4),AprSun1+7,""))</f>
        <v>43191</v>
      </c>
      <c r="J16" s="38"/>
      <c r="K16" s="36">
        <f>IF(DAY(MaySun1)=1,"",IF(AND(YEAR(MaySun1+1)=CalendarYear,MONTH(MaySun1+1)=5),MaySun1+1,""))</f>
      </c>
      <c r="L16" s="33">
        <f>IF(DAY(MaySun1)=1,"",IF(AND(YEAR(MaySun1+2)=CalendarYear,MONTH(MaySun1+2)=5),MaySun1+2,""))</f>
        <v>43221</v>
      </c>
      <c r="M16" s="34">
        <f>IF(DAY(MaySun1)=1,"",IF(AND(YEAR(MaySun1+3)=CalendarYear,MONTH(MaySun1+3)=5),MaySun1+3,""))</f>
        <v>43222</v>
      </c>
      <c r="N16" s="36">
        <f>IF(DAY(MaySun1)=1,"",IF(AND(YEAR(MaySun1+4)=CalendarYear,MONTH(MaySun1+4)=5),MaySun1+4,""))</f>
        <v>43223</v>
      </c>
      <c r="O16" s="36">
        <f>IF(DAY(MaySun1)=1,"",IF(AND(YEAR(MaySun1+5)=CalendarYear,MONTH(MaySun1+5)=5),MaySun1+5,""))</f>
        <v>43224</v>
      </c>
      <c r="P16" s="34">
        <f>IF(DAY(MaySun1)=1,"",IF(AND(YEAR(MaySun1+6)=CalendarYear,MONTH(MaySun1+6)=5),MaySun1+6,""))</f>
        <v>43225</v>
      </c>
      <c r="Q16" s="34">
        <f>IF(DAY(MaySun1)=1,IF(AND(YEAR(MaySun1)=CalendarYear,MONTH(MaySun1)=5),MaySun1,""),IF(AND(YEAR(MaySun1+7)=CalendarYear,MONTH(MaySun1+7)=5),MaySun1+7,""))</f>
        <v>43226</v>
      </c>
      <c r="R16" s="40"/>
      <c r="S16" s="36">
        <f>IF(DAY(JunSun1)=1,"",IF(AND(YEAR(JunSun1+1)=CalendarYear,MONTH(JunSun1+1)=6),JunSun1+1,""))</f>
      </c>
      <c r="T16" s="36">
        <f>IF(DAY(JunSun1)=1,"",IF(AND(YEAR(JunSun1+2)=CalendarYear,MONTH(JunSun1+2)=6),JunSun1+2,""))</f>
      </c>
      <c r="U16" s="36">
        <f>IF(DAY(JunSun1)=1,"",IF(AND(YEAR(JunSun1+3)=CalendarYear,MONTH(JunSun1+3)=6),JunSun1+3,""))</f>
      </c>
      <c r="V16" s="36">
        <f>IF(DAY(JunSun1)=1,"",IF(AND(YEAR(JunSun1+4)=CalendarYear,MONTH(JunSun1+4)=6),JunSun1+4,""))</f>
      </c>
      <c r="W16" s="36">
        <f>IF(DAY(JunSun1)=1,"",IF(AND(YEAR(JunSun1+5)=CalendarYear,MONTH(JunSun1+5)=6),JunSun1+5,""))</f>
        <v>43252</v>
      </c>
      <c r="X16" s="34">
        <f>IF(DAY(JunSun1)=1,"",IF(AND(YEAR(JunSun1+6)=CalendarYear,MONTH(JunSun1+6)=6),JunSun1+6,""))</f>
        <v>43253</v>
      </c>
      <c r="Y16" s="34">
        <f>IF(DAY(JunSun1)=1,IF(AND(YEAR(JunSun1)=CalendarYear,MONTH(JunSun1)=6),JunSun1,""),IF(AND(YEAR(JunSun1+7)=CalendarYear,MONTH(JunSun1+7)=6),JunSun1+7,""))</f>
        <v>43254</v>
      </c>
      <c r="Z16" s="12"/>
      <c r="AA16" s="4"/>
      <c r="AC16" s="2"/>
    </row>
    <row r="17" spans="1:29" ht="15" customHeight="1">
      <c r="A17" s="4"/>
      <c r="B17" s="11"/>
      <c r="C17" s="36">
        <f>IF(DAY(AprSun1)=1,IF(AND(YEAR(AprSun1+1)=CalendarYear,MONTH(AprSun1+1)=4),AprSun1+1,""),IF(AND(YEAR(AprSun1+8)=CalendarYear,MONTH(AprSun1+8)=4),AprSun1+8,""))</f>
        <v>43192</v>
      </c>
      <c r="D17" s="36">
        <f>IF(DAY(AprSun1)=1,IF(AND(YEAR(AprSun1+2)=CalendarYear,MONTH(AprSun1+2)=4),AprSun1+2,""),IF(AND(YEAR(AprSun1+9)=CalendarYear,MONTH(AprSun1+9)=4),AprSun1+9,""))</f>
        <v>43193</v>
      </c>
      <c r="E17" s="36">
        <f>IF(DAY(AprSun1)=1,IF(AND(YEAR(AprSun1+3)=CalendarYear,MONTH(AprSun1+3)=4),AprSun1+3,""),IF(AND(YEAR(AprSun1+10)=CalendarYear,MONTH(AprSun1+10)=4),AprSun1+10,""))</f>
        <v>43194</v>
      </c>
      <c r="F17" s="36">
        <f>IF(DAY(AprSun1)=1,IF(AND(YEAR(AprSun1+4)=CalendarYear,MONTH(AprSun1+4)=4),AprSun1+4,""),IF(AND(YEAR(AprSun1+11)=CalendarYear,MONTH(AprSun1+11)=4),AprSun1+11,""))</f>
        <v>43195</v>
      </c>
      <c r="G17" s="36">
        <f>IF(DAY(AprSun1)=1,IF(AND(YEAR(AprSun1+5)=CalendarYear,MONTH(AprSun1+5)=4),AprSun1+5,""),IF(AND(YEAR(AprSun1+12)=CalendarYear,MONTH(AprSun1+12)=4),AprSun1+12,""))</f>
        <v>43196</v>
      </c>
      <c r="H17" s="34">
        <f>IF(DAY(AprSun1)=1,IF(AND(YEAR(AprSun1+6)=CalendarYear,MONTH(AprSun1+6)=4),AprSun1+6,""),IF(AND(YEAR(AprSun1+13)=CalendarYear,MONTH(AprSun1+13)=4),AprSun1+13,""))</f>
        <v>43197</v>
      </c>
      <c r="I17" s="34">
        <f>IF(DAY(AprSun1)=1,IF(AND(YEAR(AprSun1+7)=CalendarYear,MONTH(AprSun1+7)=4),AprSun1+7,""),IF(AND(YEAR(AprSun1+14)=CalendarYear,MONTH(AprSun1+14)=4),AprSun1+14,""))</f>
        <v>43198</v>
      </c>
      <c r="J17" s="38"/>
      <c r="K17" s="36">
        <f>IF(DAY(MaySun1)=1,IF(AND(YEAR(MaySun1+1)=CalendarYear,MONTH(MaySun1+1)=5),MaySun1+1,""),IF(AND(YEAR(MaySun1+8)=CalendarYear,MONTH(MaySun1+8)=5),MaySun1+8,""))</f>
        <v>43227</v>
      </c>
      <c r="L17" s="37">
        <f>IF(DAY(MaySun1)=1,IF(AND(YEAR(MaySun1+2)=CalendarYear,MONTH(MaySun1+2)=5),MaySun1+2,""),IF(AND(YEAR(MaySun1+9)=CalendarYear,MONTH(MaySun1+9)=5),MaySun1+9,""))</f>
        <v>43228</v>
      </c>
      <c r="M17" s="33">
        <f>IF(DAY(MaySun1)=1,IF(AND(YEAR(MaySun1+3)=CalendarYear,MONTH(MaySun1+3)=5),MaySun1+3,""),IF(AND(YEAR(MaySun1+10)=CalendarYear,MONTH(MaySun1+10)=5),MaySun1+10,""))</f>
        <v>43229</v>
      </c>
      <c r="N17" s="36">
        <f>IF(DAY(MaySun1)=1,IF(AND(YEAR(MaySun1+4)=CalendarYear,MONTH(MaySun1+4)=5),MaySun1+4,""),IF(AND(YEAR(MaySun1+11)=CalendarYear,MONTH(MaySun1+11)=5),MaySun1+11,""))</f>
        <v>43230</v>
      </c>
      <c r="O17" s="36">
        <f>IF(DAY(MaySun1)=1,IF(AND(YEAR(MaySun1+5)=CalendarYear,MONTH(MaySun1+5)=5),MaySun1+5,""),IF(AND(YEAR(MaySun1+12)=CalendarYear,MONTH(MaySun1+12)=5),MaySun1+12,""))</f>
        <v>43231</v>
      </c>
      <c r="P17" s="34">
        <f>IF(DAY(MaySun1)=1,IF(AND(YEAR(MaySun1+6)=CalendarYear,MONTH(MaySun1+6)=5),MaySun1+6,""),IF(AND(YEAR(MaySun1+13)=CalendarYear,MONTH(MaySun1+13)=5),MaySun1+13,""))</f>
        <v>43232</v>
      </c>
      <c r="Q17" s="34">
        <f>IF(DAY(MaySun1)=1,IF(AND(YEAR(MaySun1+7)=CalendarYear,MONTH(MaySun1+7)=5),MaySun1+7,""),IF(AND(YEAR(MaySun1+14)=CalendarYear,MONTH(MaySun1+14)=5),MaySun1+14,""))</f>
        <v>43233</v>
      </c>
      <c r="R17" s="41"/>
      <c r="S17" s="36">
        <f>IF(DAY(JunSun1)=1,IF(AND(YEAR(JunSun1+1)=CalendarYear,MONTH(JunSun1+1)=6),JunSun1+1,""),IF(AND(YEAR(JunSun1+8)=CalendarYear,MONTH(JunSun1+8)=6),JunSun1+8,""))</f>
        <v>43255</v>
      </c>
      <c r="T17" s="36">
        <f>IF(DAY(JunSun1)=1,IF(AND(YEAR(JunSun1+2)=CalendarYear,MONTH(JunSun1+2)=6),JunSun1+2,""),IF(AND(YEAR(JunSun1+9)=CalendarYear,MONTH(JunSun1+9)=6),JunSun1+9,""))</f>
        <v>43256</v>
      </c>
      <c r="U17" s="36">
        <f>IF(DAY(JunSun1)=1,IF(AND(YEAR(JunSun1+3)=CalendarYear,MONTH(JunSun1+3)=6),JunSun1+3,""),IF(AND(YEAR(JunSun1+10)=CalendarYear,MONTH(JunSun1+10)=6),JunSun1+10,""))</f>
        <v>43257</v>
      </c>
      <c r="V17" s="36">
        <f>IF(DAY(JunSun1)=1,IF(AND(YEAR(JunSun1+4)=CalendarYear,MONTH(JunSun1+4)=6),JunSun1+4,""),IF(AND(YEAR(JunSun1+11)=CalendarYear,MONTH(JunSun1+11)=6),JunSun1+11,""))</f>
        <v>43258</v>
      </c>
      <c r="W17" s="36">
        <f>IF(DAY(JunSun1)=1,IF(AND(YEAR(JunSun1+5)=CalendarYear,MONTH(JunSun1+5)=6),JunSun1+5,""),IF(AND(YEAR(JunSun1+12)=CalendarYear,MONTH(JunSun1+12)=6),JunSun1+12,""))</f>
        <v>43259</v>
      </c>
      <c r="X17" s="43">
        <f>IF(DAY(JunSun1)=1,IF(AND(YEAR(JunSun1+6)=CalendarYear,MONTH(JunSun1+6)=6),JunSun1+6,""),IF(AND(YEAR(JunSun1+13)=CalendarYear,MONTH(JunSun1+13)=6),JunSun1+13,""))</f>
        <v>43260</v>
      </c>
      <c r="Y17" s="34">
        <f>IF(DAY(JunSun1)=1,IF(AND(YEAR(JunSun1+7)=CalendarYear,MONTH(JunSun1+7)=6),JunSun1+7,""),IF(AND(YEAR(JunSun1+14)=CalendarYear,MONTH(JunSun1+14)=6),JunSun1+14,""))</f>
        <v>43261</v>
      </c>
      <c r="Z17" s="12"/>
      <c r="AA17" s="4"/>
      <c r="AC17" s="2"/>
    </row>
    <row r="18" spans="1:29" ht="15" customHeight="1">
      <c r="A18" s="4"/>
      <c r="B18" s="11"/>
      <c r="C18" s="36">
        <f>IF(DAY(AprSun1)=1,IF(AND(YEAR(AprSun1+8)=CalendarYear,MONTH(AprSun1+8)=4),AprSun1+8,""),IF(AND(YEAR(AprSun1+15)=CalendarYear,MONTH(AprSun1+15)=4),AprSun1+15,""))</f>
        <v>43199</v>
      </c>
      <c r="D18" s="36">
        <f>IF(DAY(AprSun1)=1,IF(AND(YEAR(AprSun1+9)=CalendarYear,MONTH(AprSun1+9)=4),AprSun1+9,""),IF(AND(YEAR(AprSun1+16)=CalendarYear,MONTH(AprSun1+16)=4),AprSun1+16,""))</f>
        <v>43200</v>
      </c>
      <c r="E18" s="36">
        <f>IF(DAY(AprSun1)=1,IF(AND(YEAR(AprSun1+10)=CalendarYear,MONTH(AprSun1+10)=4),AprSun1+10,""),IF(AND(YEAR(AprSun1+17)=CalendarYear,MONTH(AprSun1+17)=4),AprSun1+17,""))</f>
        <v>43201</v>
      </c>
      <c r="F18" s="36">
        <f>IF(DAY(AprSun1)=1,IF(AND(YEAR(AprSun1+11)=CalendarYear,MONTH(AprSun1+11)=4),AprSun1+11,""),IF(AND(YEAR(AprSun1+18)=CalendarYear,MONTH(AprSun1+18)=4),AprSun1+18,""))</f>
        <v>43202</v>
      </c>
      <c r="G18" s="36">
        <f>IF(DAY(AprSun1)=1,IF(AND(YEAR(AprSun1+12)=CalendarYear,MONTH(AprSun1+12)=4),AprSun1+12,""),IF(AND(YEAR(AprSun1+19)=CalendarYear,MONTH(AprSun1+19)=4),AprSun1+19,""))</f>
        <v>43203</v>
      </c>
      <c r="H18" s="34">
        <f>IF(DAY(AprSun1)=1,IF(AND(YEAR(AprSun1+13)=CalendarYear,MONTH(AprSun1+13)=4),AprSun1+13,""),IF(AND(YEAR(AprSun1+20)=CalendarYear,MONTH(AprSun1+20)=4),AprSun1+20,""))</f>
        <v>43204</v>
      </c>
      <c r="I18" s="34">
        <f>IF(DAY(AprSun1)=1,IF(AND(YEAR(AprSun1+14)=CalendarYear,MONTH(AprSun1+14)=4),AprSun1+14,""),IF(AND(YEAR(AprSun1+21)=CalendarYear,MONTH(AprSun1+21)=4),AprSun1+21,""))</f>
        <v>43205</v>
      </c>
      <c r="J18" s="38"/>
      <c r="K18" s="36">
        <f>IF(DAY(MaySun1)=1,IF(AND(YEAR(MaySun1+8)=CalendarYear,MONTH(MaySun1+8)=5),MaySun1+8,""),IF(AND(YEAR(MaySun1+15)=CalendarYear,MONTH(MaySun1+15)=5),MaySun1+15,""))</f>
        <v>43234</v>
      </c>
      <c r="L18" s="36">
        <f>IF(DAY(MaySun1)=1,IF(AND(YEAR(MaySun1+9)=CalendarYear,MONTH(MaySun1+9)=5),MaySun1+9,""),IF(AND(YEAR(MaySun1+16)=CalendarYear,MONTH(MaySun1+16)=5),MaySun1+16,""))</f>
        <v>43235</v>
      </c>
      <c r="M18" s="36">
        <f>IF(DAY(MaySun1)=1,IF(AND(YEAR(MaySun1+10)=CalendarYear,MONTH(MaySun1+10)=5),MaySun1+10,""),IF(AND(YEAR(MaySun1+17)=CalendarYear,MONTH(MaySun1+17)=5),MaySun1+17,""))</f>
        <v>43236</v>
      </c>
      <c r="N18" s="36">
        <f>IF(DAY(MaySun1)=1,IF(AND(YEAR(MaySun1+11)=CalendarYear,MONTH(MaySun1+11)=5),MaySun1+11,""),IF(AND(YEAR(MaySun1+18)=CalendarYear,MONTH(MaySun1+18)=5),MaySun1+18,""))</f>
        <v>43237</v>
      </c>
      <c r="O18" s="36">
        <f>IF(DAY(MaySun1)=1,IF(AND(YEAR(MaySun1+12)=CalendarYear,MONTH(MaySun1+12)=5),MaySun1+12,""),IF(AND(YEAR(MaySun1+19)=CalendarYear,MONTH(MaySun1+19)=5),MaySun1+19,""))</f>
        <v>43238</v>
      </c>
      <c r="P18" s="34">
        <f>IF(DAY(MaySun1)=1,IF(AND(YEAR(MaySun1+13)=CalendarYear,MONTH(MaySun1+13)=5),MaySun1+13,""),IF(AND(YEAR(MaySun1+20)=CalendarYear,MONTH(MaySun1+20)=5),MaySun1+20,""))</f>
        <v>43239</v>
      </c>
      <c r="Q18" s="34">
        <f>IF(DAY(MaySun1)=1,IF(AND(YEAR(MaySun1+14)=CalendarYear,MONTH(MaySun1+14)=5),MaySun1+14,""),IF(AND(YEAR(MaySun1+21)=CalendarYear,MONTH(MaySun1+21)=5),MaySun1+21,""))</f>
        <v>43240</v>
      </c>
      <c r="R18" s="36"/>
      <c r="S18" s="34">
        <f>IF(DAY(JunSun1)=1,IF(AND(YEAR(JunSun1+8)=CalendarYear,MONTH(JunSun1+8)=6),JunSun1+8,""),IF(AND(YEAR(JunSun1+15)=CalendarYear,MONTH(JunSun1+15)=6),JunSun1+15,""))</f>
        <v>43262</v>
      </c>
      <c r="T18" s="33">
        <f>IF(DAY(JunSun1)=1,IF(AND(YEAR(JunSun1+9)=CalendarYear,MONTH(JunSun1+9)=6),JunSun1+9,""),IF(AND(YEAR(JunSun1+16)=CalendarYear,MONTH(JunSun1+16)=6),JunSun1+16,""))</f>
        <v>43263</v>
      </c>
      <c r="U18" s="36">
        <f>IF(DAY(JunSun1)=1,IF(AND(YEAR(JunSun1+10)=CalendarYear,MONTH(JunSun1+10)=6),JunSun1+10,""),IF(AND(YEAR(JunSun1+17)=CalendarYear,MONTH(JunSun1+17)=6),JunSun1+17,""))</f>
        <v>43264</v>
      </c>
      <c r="V18" s="36">
        <f>IF(DAY(JunSun1)=1,IF(AND(YEAR(JunSun1+11)=CalendarYear,MONTH(JunSun1+11)=6),JunSun1+11,""),IF(AND(YEAR(JunSun1+18)=CalendarYear,MONTH(JunSun1+18)=6),JunSun1+18,""))</f>
        <v>43265</v>
      </c>
      <c r="W18" s="36">
        <f>IF(DAY(JunSun1)=1,IF(AND(YEAR(JunSun1+12)=CalendarYear,MONTH(JunSun1+12)=6),JunSun1+12,""),IF(AND(YEAR(JunSun1+19)=CalendarYear,MONTH(JunSun1+19)=6),JunSun1+19,""))</f>
        <v>43266</v>
      </c>
      <c r="X18" s="34">
        <f>IF(DAY(JunSun1)=1,IF(AND(YEAR(JunSun1+13)=CalendarYear,MONTH(JunSun1+13)=6),JunSun1+13,""),IF(AND(YEAR(JunSun1+20)=CalendarYear,MONTH(JunSun1+20)=6),JunSun1+20,""))</f>
        <v>43267</v>
      </c>
      <c r="Y18" s="34">
        <f>IF(DAY(JunSun1)=1,IF(AND(YEAR(JunSun1+14)=CalendarYear,MONTH(JunSun1+14)=6),JunSun1+14,""),IF(AND(YEAR(JunSun1+21)=CalendarYear,MONTH(JunSun1+21)=6),JunSun1+21,""))</f>
        <v>43268</v>
      </c>
      <c r="Z18" s="12"/>
      <c r="AA18" s="4"/>
      <c r="AC18" s="2"/>
    </row>
    <row r="19" spans="1:36" ht="15" customHeight="1">
      <c r="A19" s="4"/>
      <c r="B19" s="11"/>
      <c r="C19" s="36">
        <f>IF(DAY(AprSun1)=1,IF(AND(YEAR(AprSun1+15)=CalendarYear,MONTH(AprSun1+15)=4),AprSun1+15,""),IF(AND(YEAR(AprSun1+22)=CalendarYear,MONTH(AprSun1+22)=4),AprSun1+22,""))</f>
        <v>43206</v>
      </c>
      <c r="D19" s="36">
        <f>IF(DAY(AprSun1)=1,IF(AND(YEAR(AprSun1+16)=CalendarYear,MONTH(AprSun1+16)=4),AprSun1+16,""),IF(AND(YEAR(AprSun1+23)=CalendarYear,MONTH(AprSun1+23)=4),AprSun1+23,""))</f>
        <v>43207</v>
      </c>
      <c r="E19" s="36">
        <f>IF(DAY(AprSun1)=1,IF(AND(YEAR(AprSun1+17)=CalendarYear,MONTH(AprSun1+17)=4),AprSun1+17,""),IF(AND(YEAR(AprSun1+24)=CalendarYear,MONTH(AprSun1+24)=4),AprSun1+24,""))</f>
        <v>43208</v>
      </c>
      <c r="F19" s="36">
        <f>IF(DAY(AprSun1)=1,IF(AND(YEAR(AprSun1+18)=CalendarYear,MONTH(AprSun1+18)=4),AprSun1+18,""),IF(AND(YEAR(AprSun1+25)=CalendarYear,MONTH(AprSun1+25)=4),AprSun1+25,""))</f>
        <v>43209</v>
      </c>
      <c r="G19" s="36">
        <f>IF(DAY(AprSun1)=1,IF(AND(YEAR(AprSun1+19)=CalendarYear,MONTH(AprSun1+19)=4),AprSun1+19,""),IF(AND(YEAR(AprSun1+26)=CalendarYear,MONTH(AprSun1+26)=4),AprSun1+26,""))</f>
        <v>43210</v>
      </c>
      <c r="H19" s="34">
        <f>IF(DAY(AprSun1)=1,IF(AND(YEAR(AprSun1+20)=CalendarYear,MONTH(AprSun1+20)=4),AprSun1+20,""),IF(AND(YEAR(AprSun1+27)=CalendarYear,MONTH(AprSun1+27)=4),AprSun1+27,""))</f>
        <v>43211</v>
      </c>
      <c r="I19" s="34">
        <f>IF(DAY(AprSun1)=1,IF(AND(YEAR(AprSun1+21)=CalendarYear,MONTH(AprSun1+21)=4),AprSun1+21,""),IF(AND(YEAR(AprSun1+28)=CalendarYear,MONTH(AprSun1+28)=4),AprSun1+28,""))</f>
        <v>43212</v>
      </c>
      <c r="J19" s="38"/>
      <c r="K19" s="36">
        <f>IF(DAY(MaySun1)=1,IF(AND(YEAR(MaySun1+15)=CalendarYear,MONTH(MaySun1+15)=5),MaySun1+15,""),IF(AND(YEAR(MaySun1+22)=CalendarYear,MONTH(MaySun1+22)=5),MaySun1+22,""))</f>
        <v>43241</v>
      </c>
      <c r="L19" s="36">
        <f>IF(DAY(MaySun1)=1,IF(AND(YEAR(MaySun1+16)=CalendarYear,MONTH(MaySun1+16)=5),MaySun1+16,""),IF(AND(YEAR(MaySun1+23)=CalendarYear,MONTH(MaySun1+23)=5),MaySun1+23,""))</f>
        <v>43242</v>
      </c>
      <c r="M19" s="36">
        <f>IF(DAY(MaySun1)=1,IF(AND(YEAR(MaySun1+17)=CalendarYear,MONTH(MaySun1+17)=5),MaySun1+17,""),IF(AND(YEAR(MaySun1+24)=CalendarYear,MONTH(MaySun1+24)=5),MaySun1+24,""))</f>
        <v>43243</v>
      </c>
      <c r="N19" s="36">
        <f>IF(DAY(MaySun1)=1,IF(AND(YEAR(MaySun1+18)=CalendarYear,MONTH(MaySun1+18)=5),MaySun1+18,""),IF(AND(YEAR(MaySun1+25)=CalendarYear,MONTH(MaySun1+25)=5),MaySun1+25,""))</f>
        <v>43244</v>
      </c>
      <c r="O19" s="36">
        <f>IF(DAY(MaySun1)=1,IF(AND(YEAR(MaySun1+19)=CalendarYear,MONTH(MaySun1+19)=5),MaySun1+19,""),IF(AND(YEAR(MaySun1+26)=CalendarYear,MONTH(MaySun1+26)=5),MaySun1+26,""))</f>
        <v>43245</v>
      </c>
      <c r="P19" s="34">
        <f>IF(DAY(MaySun1)=1,IF(AND(YEAR(MaySun1+20)=CalendarYear,MONTH(MaySun1+20)=5),MaySun1+20,""),IF(AND(YEAR(MaySun1+27)=CalendarYear,MONTH(MaySun1+27)=5),MaySun1+27,""))</f>
        <v>43246</v>
      </c>
      <c r="Q19" s="34">
        <f>IF(DAY(MaySun1)=1,IF(AND(YEAR(MaySun1+21)=CalendarYear,MONTH(MaySun1+21)=5),MaySun1+21,""),IF(AND(YEAR(MaySun1+28)=CalendarYear,MONTH(MaySun1+28)=5),MaySun1+28,""))</f>
        <v>43247</v>
      </c>
      <c r="R19" s="36"/>
      <c r="S19" s="36">
        <f>IF(DAY(JunSun1)=1,IF(AND(YEAR(JunSun1+15)=CalendarYear,MONTH(JunSun1+15)=6),JunSun1+15,""),IF(AND(YEAR(JunSun1+22)=CalendarYear,MONTH(JunSun1+22)=6),JunSun1+22,""))</f>
        <v>43269</v>
      </c>
      <c r="T19" s="36">
        <f>IF(DAY(JunSun1)=1,IF(AND(YEAR(JunSun1+16)=CalendarYear,MONTH(JunSun1+16)=6),JunSun1+16,""),IF(AND(YEAR(JunSun1+23)=CalendarYear,MONTH(JunSun1+23)=6),JunSun1+23,""))</f>
        <v>43270</v>
      </c>
      <c r="U19" s="36">
        <f>IF(DAY(JunSun1)=1,IF(AND(YEAR(JunSun1+17)=CalendarYear,MONTH(JunSun1+17)=6),JunSun1+17,""),IF(AND(YEAR(JunSun1+24)=CalendarYear,MONTH(JunSun1+24)=6),JunSun1+24,""))</f>
        <v>43271</v>
      </c>
      <c r="V19" s="36">
        <f>IF(DAY(JunSun1)=1,IF(AND(YEAR(JunSun1+18)=CalendarYear,MONTH(JunSun1+18)=6),JunSun1+18,""),IF(AND(YEAR(JunSun1+25)=CalendarYear,MONTH(JunSun1+25)=6),JunSun1+25,""))</f>
        <v>43272</v>
      </c>
      <c r="W19" s="36">
        <f>IF(DAY(JunSun1)=1,IF(AND(YEAR(JunSun1+19)=CalendarYear,MONTH(JunSun1+19)=6),JunSun1+19,""),IF(AND(YEAR(JunSun1+26)=CalendarYear,MONTH(JunSun1+26)=6),JunSun1+26,""))</f>
        <v>43273</v>
      </c>
      <c r="X19" s="34">
        <f>IF(DAY(JunSun1)=1,IF(AND(YEAR(JunSun1+20)=CalendarYear,MONTH(JunSun1+20)=6),JunSun1+20,""),IF(AND(YEAR(JunSun1+27)=CalendarYear,MONTH(JunSun1+27)=6),JunSun1+27,""))</f>
        <v>43274</v>
      </c>
      <c r="Y19" s="34">
        <f>IF(DAY(JunSun1)=1,IF(AND(YEAR(JunSun1+21)=CalendarYear,MONTH(JunSun1+21)=6),JunSun1+21,""),IF(AND(YEAR(JunSun1+28)=CalendarYear,MONTH(JunSun1+28)=6),JunSun1+28,""))</f>
        <v>43275</v>
      </c>
      <c r="Z19" s="12"/>
      <c r="AA19" s="4"/>
      <c r="AC19" s="2"/>
      <c r="AJ19" s="2"/>
    </row>
    <row r="20" spans="1:36" ht="15" customHeight="1">
      <c r="A20" s="4"/>
      <c r="B20" s="11"/>
      <c r="C20" s="36">
        <f>IF(DAY(AprSun1)=1,IF(AND(YEAR(AprSun1+22)=CalendarYear,MONTH(AprSun1+22)=4),AprSun1+22,""),IF(AND(YEAR(AprSun1+29)=CalendarYear,MONTH(AprSun1+29)=4),AprSun1+29,""))</f>
        <v>43213</v>
      </c>
      <c r="D20" s="36">
        <f>IF(DAY(AprSun1)=1,IF(AND(YEAR(AprSun1+23)=CalendarYear,MONTH(AprSun1+23)=4),AprSun1+23,""),IF(AND(YEAR(AprSun1+30)=CalendarYear,MONTH(AprSun1+30)=4),AprSun1+30,""))</f>
        <v>43214</v>
      </c>
      <c r="E20" s="36">
        <f>IF(DAY(AprSun1)=1,IF(AND(YEAR(AprSun1+24)=CalendarYear,MONTH(AprSun1+24)=4),AprSun1+24,""),IF(AND(YEAR(AprSun1+31)=CalendarYear,MONTH(AprSun1+31)=4),AprSun1+31,""))</f>
        <v>43215</v>
      </c>
      <c r="F20" s="36">
        <f>IF(DAY(AprSun1)=1,IF(AND(YEAR(AprSun1+25)=CalendarYear,MONTH(AprSun1+25)=4),AprSun1+25,""),IF(AND(YEAR(AprSun1+32)=CalendarYear,MONTH(AprSun1+32)=4),AprSun1+32,""))</f>
        <v>43216</v>
      </c>
      <c r="G20" s="36">
        <f>IF(DAY(AprSun1)=1,IF(AND(YEAR(AprSun1+26)=CalendarYear,MONTH(AprSun1+26)=4),AprSun1+26,""),IF(AND(YEAR(AprSun1+33)=CalendarYear,MONTH(AprSun1+33)=4),AprSun1+33,""))</f>
        <v>43217</v>
      </c>
      <c r="H20" s="42">
        <f>IF(DAY(AprSun1)=1,IF(AND(YEAR(AprSun1+27)=CalendarYear,MONTH(AprSun1+27)=4),AprSun1+27,""),IF(AND(YEAR(AprSun1+34)=CalendarYear,MONTH(AprSun1+34)=4),AprSun1+34,""))</f>
        <v>43218</v>
      </c>
      <c r="I20" s="34">
        <f>IF(DAY(AprSun1)=1,IF(AND(YEAR(AprSun1+28)=CalendarYear,MONTH(AprSun1+28)=4),AprSun1+28,""),IF(AND(YEAR(AprSun1+35)=CalendarYear,MONTH(AprSun1+35)=4),AprSun1+35,""))</f>
        <v>43219</v>
      </c>
      <c r="J20" s="38"/>
      <c r="K20" s="36">
        <f>IF(DAY(MaySun1)=1,IF(AND(YEAR(MaySun1+22)=CalendarYear,MONTH(MaySun1+22)=5),MaySun1+22,""),IF(AND(YEAR(MaySun1+29)=CalendarYear,MONTH(MaySun1+29)=5),MaySun1+29,""))</f>
        <v>43248</v>
      </c>
      <c r="L20" s="36">
        <f>IF(DAY(MaySun1)=1,IF(AND(YEAR(MaySun1+23)=CalendarYear,MONTH(MaySun1+23)=5),MaySun1+23,""),IF(AND(YEAR(MaySun1+30)=CalendarYear,MONTH(MaySun1+30)=5),MaySun1+30,""))</f>
        <v>43249</v>
      </c>
      <c r="M20" s="36">
        <f>IF(DAY(MaySun1)=1,IF(AND(YEAR(MaySun1+24)=CalendarYear,MONTH(MaySun1+24)=5),MaySun1+24,""),IF(AND(YEAR(MaySun1+31)=CalendarYear,MONTH(MaySun1+31)=5),MaySun1+31,""))</f>
        <v>43250</v>
      </c>
      <c r="N20" s="36">
        <f>IF(DAY(MaySun1)=1,IF(AND(YEAR(MaySun1+25)=CalendarYear,MONTH(MaySun1+25)=5),MaySun1+25,""),IF(AND(YEAR(MaySun1+32)=CalendarYear,MONTH(MaySun1+32)=5),MaySun1+32,""))</f>
        <v>43251</v>
      </c>
      <c r="O20" s="36">
        <f>IF(DAY(MaySun1)=1,IF(AND(YEAR(MaySun1+26)=CalendarYear,MONTH(MaySun1+26)=5),MaySun1+26,""),IF(AND(YEAR(MaySun1+33)=CalendarYear,MONTH(MaySun1+33)=5),MaySun1+33,""))</f>
      </c>
      <c r="P20" s="36">
        <f>IF(DAY(MaySun1)=1,IF(AND(YEAR(MaySun1+27)=CalendarYear,MONTH(MaySun1+27)=5),MaySun1+27,""),IF(AND(YEAR(MaySun1+34)=CalendarYear,MONTH(MaySun1+34)=5),MaySun1+34,""))</f>
      </c>
      <c r="Q20" s="36">
        <f>IF(DAY(MaySun1)=1,IF(AND(YEAR(MaySun1+28)=CalendarYear,MONTH(MaySun1+28)=5),MaySun1+28,""),IF(AND(YEAR(MaySun1+35)=CalendarYear,MONTH(MaySun1+35)=5),MaySun1+35,""))</f>
      </c>
      <c r="R20" s="36"/>
      <c r="S20" s="36">
        <f>IF(DAY(JunSun1)=1,IF(AND(YEAR(JunSun1+22)=CalendarYear,MONTH(JunSun1+22)=6),JunSun1+22,""),IF(AND(YEAR(JunSun1+29)=CalendarYear,MONTH(JunSun1+29)=6),JunSun1+29,""))</f>
        <v>43276</v>
      </c>
      <c r="T20" s="36">
        <f>IF(DAY(JunSun1)=1,IF(AND(YEAR(JunSun1+23)=CalendarYear,MONTH(JunSun1+23)=6),JunSun1+23,""),IF(AND(YEAR(JunSun1+30)=CalendarYear,MONTH(JunSun1+30)=6),JunSun1+30,""))</f>
        <v>43277</v>
      </c>
      <c r="U20" s="36">
        <f>IF(DAY(JunSun1)=1,IF(AND(YEAR(JunSun1+24)=CalendarYear,MONTH(JunSun1+24)=6),JunSun1+24,""),IF(AND(YEAR(JunSun1+31)=CalendarYear,MONTH(JunSun1+31)=6),JunSun1+31,""))</f>
        <v>43278</v>
      </c>
      <c r="V20" s="36">
        <f>IF(DAY(JunSun1)=1,IF(AND(YEAR(JunSun1+25)=CalendarYear,MONTH(JunSun1+25)=6),JunSun1+25,""),IF(AND(YEAR(JunSun1+32)=CalendarYear,MONTH(JunSun1+32)=6),JunSun1+32,""))</f>
        <v>43279</v>
      </c>
      <c r="W20" s="36">
        <f>IF(DAY(JunSun1)=1,IF(AND(YEAR(JunSun1+26)=CalendarYear,MONTH(JunSun1+26)=6),JunSun1+26,""),IF(AND(YEAR(JunSun1+33)=CalendarYear,MONTH(JunSun1+33)=6),JunSun1+33,""))</f>
        <v>43280</v>
      </c>
      <c r="X20" s="34">
        <f>IF(DAY(JunSun1)=1,IF(AND(YEAR(JunSun1+27)=CalendarYear,MONTH(JunSun1+27)=6),JunSun1+27,""),IF(AND(YEAR(JunSun1+34)=CalendarYear,MONTH(JunSun1+34)=6),JunSun1+34,""))</f>
        <v>43281</v>
      </c>
      <c r="Y20" s="36">
        <f>IF(DAY(JunSun1)=1,IF(AND(YEAR(JunSun1+28)=CalendarYear,MONTH(JunSun1+28)=6),JunSun1+28,""),IF(AND(YEAR(JunSun1+35)=CalendarYear,MONTH(JunSun1+35)=6),JunSun1+35,""))</f>
      </c>
      <c r="Z20" s="12"/>
      <c r="AA20" s="4"/>
      <c r="AC20" s="2"/>
      <c r="AJ20" s="2"/>
    </row>
    <row r="21" spans="1:36" ht="15" customHeight="1">
      <c r="A21" s="4"/>
      <c r="B21" s="11"/>
      <c r="C21" s="34">
        <f>IF(DAY(AprSun1)=1,IF(AND(YEAR(AprSun1+29)=CalendarYear,MONTH(AprSun1+29)=4),AprSun1+29,""),IF(AND(YEAR(AprSun1+36)=CalendarYear,MONTH(AprSun1+36)=4),AprSun1+36,""))</f>
        <v>43220</v>
      </c>
      <c r="D21" s="36">
        <f>IF(DAY(AprSun1)=1,IF(AND(YEAR(AprSun1+30)=CalendarYear,MONTH(AprSun1+30)=4),AprSun1+30,""),IF(AND(YEAR(AprSun1+37)=CalendarYear,MONTH(AprSun1+37)=4),AprSun1+37,""))</f>
      </c>
      <c r="E21" s="36">
        <f>IF(DAY(AprSun1)=1,IF(AND(YEAR(AprSun1+31)=CalendarYear,MONTH(AprSun1+31)=4),AprSun1+31,""),IF(AND(YEAR(AprSun1+38)=CalendarYear,MONTH(AprSun1+38)=4),AprSun1+38,""))</f>
      </c>
      <c r="F21" s="36">
        <f>IF(DAY(AprSun1)=1,IF(AND(YEAR(AprSun1+32)=CalendarYear,MONTH(AprSun1+32)=4),AprSun1+32,""),IF(AND(YEAR(AprSun1+39)=CalendarYear,MONTH(AprSun1+39)=4),AprSun1+39,""))</f>
      </c>
      <c r="G21" s="36">
        <f>IF(DAY(AprSun1)=1,IF(AND(YEAR(AprSun1+33)=CalendarYear,MONTH(AprSun1+33)=4),AprSun1+33,""),IF(AND(YEAR(AprSun1+40)=CalendarYear,MONTH(AprSun1+40)=4),AprSun1+40,""))</f>
      </c>
      <c r="H21" s="36">
        <f>IF(DAY(AprSun1)=1,IF(AND(YEAR(AprSun1+34)=CalendarYear,MONTH(AprSun1+34)=4),AprSun1+34,""),IF(AND(YEAR(AprSun1+41)=CalendarYear,MONTH(AprSun1+41)=4),AprSun1+41,""))</f>
      </c>
      <c r="I21" s="36">
        <f>IF(DAY(AprSun1)=1,IF(AND(YEAR(AprSun1+35)=CalendarYear,MONTH(AprSun1+35)=4),AprSun1+35,""),IF(AND(YEAR(AprSun1+42)=CalendarYear,MONTH(AprSun1+42)=4),AprSun1+42,""))</f>
      </c>
      <c r="J21" s="38"/>
      <c r="K21" s="36">
        <f>IF(DAY(MaySun1)=1,IF(AND(YEAR(MaySun1+29)=CalendarYear,MONTH(MaySun1+29)=5),MaySun1+29,""),IF(AND(YEAR(MaySun1+36)=CalendarYear,MONTH(MaySun1+36)=5),MaySun1+36,""))</f>
      </c>
      <c r="L21" s="36">
        <f>IF(DAY(MaySun1)=1,IF(AND(YEAR(MaySun1+30)=CalendarYear,MONTH(MaySun1+30)=5),MaySun1+30,""),IF(AND(YEAR(MaySun1+37)=CalendarYear,MONTH(MaySun1+37)=5),MaySun1+37,""))</f>
      </c>
      <c r="M21" s="36">
        <f>IF(DAY(MaySun1)=1,IF(AND(YEAR(MaySun1+31)=CalendarYear,MONTH(MaySun1+31)=5),MaySun1+31,""),IF(AND(YEAR(MaySun1+38)=CalendarYear,MONTH(MaySun1+38)=5),MaySun1+38,""))</f>
      </c>
      <c r="N21" s="36">
        <f>IF(DAY(MaySun1)=1,IF(AND(YEAR(MaySun1+32)=CalendarYear,MONTH(MaySun1+32)=5),MaySun1+32,""),IF(AND(YEAR(MaySun1+39)=CalendarYear,MONTH(MaySun1+39)=5),MaySun1+39,""))</f>
      </c>
      <c r="O21" s="36">
        <f>IF(DAY(MaySun1)=1,IF(AND(YEAR(MaySun1+33)=CalendarYear,MONTH(MaySun1+33)=5),MaySun1+33,""),IF(AND(YEAR(MaySun1+40)=CalendarYear,MONTH(MaySun1+40)=5),MaySun1+40,""))</f>
      </c>
      <c r="P21" s="36">
        <f>IF(DAY(MaySun1)=1,IF(AND(YEAR(MaySun1+34)=CalendarYear,MONTH(MaySun1+34)=5),MaySun1+34,""),IF(AND(YEAR(MaySun1+41)=CalendarYear,MONTH(MaySun1+41)=5),MaySun1+41,""))</f>
      </c>
      <c r="Q21" s="36">
        <f>IF(DAY(MaySun1)=1,IF(AND(YEAR(MaySun1+35)=CalendarYear,MONTH(MaySun1+35)=5),MaySun1+35,""),IF(AND(YEAR(MaySun1+42)=CalendarYear,MONTH(MaySun1+42)=5),MaySun1+42,""))</f>
      </c>
      <c r="R21" s="36"/>
      <c r="S21" s="36">
        <f>IF(DAY(JunSun1)=1,IF(AND(YEAR(JunSun1+29)=CalendarYear,MONTH(JunSun1+29)=6),JunSun1+29,""),IF(AND(YEAR(JunSun1+36)=CalendarYear,MONTH(JunSun1+36)=6),JunSun1+36,""))</f>
      </c>
      <c r="T21" s="36">
        <f>IF(DAY(JunSun1)=1,IF(AND(YEAR(JunSun1+30)=CalendarYear,MONTH(JunSun1+30)=6),JunSun1+30,""),IF(AND(YEAR(JunSun1+37)=CalendarYear,MONTH(JunSun1+37)=6),JunSun1+37,""))</f>
      </c>
      <c r="U21" s="36">
        <f>IF(DAY(JunSun1)=1,IF(AND(YEAR(JunSun1+31)=CalendarYear,MONTH(JunSun1+31)=6),JunSun1+31,""),IF(AND(YEAR(JunSun1+38)=CalendarYear,MONTH(JunSun1+38)=6),JunSun1+38,""))</f>
      </c>
      <c r="V21" s="36">
        <f>IF(DAY(JunSun1)=1,IF(AND(YEAR(JunSun1+32)=CalendarYear,MONTH(JunSun1+32)=6),JunSun1+32,""),IF(AND(YEAR(JunSun1+39)=CalendarYear,MONTH(JunSun1+39)=6),JunSun1+39,""))</f>
      </c>
      <c r="W21" s="36">
        <f>IF(DAY(JunSun1)=1,IF(AND(YEAR(JunSun1+33)=CalendarYear,MONTH(JunSun1+33)=6),JunSun1+33,""),IF(AND(YEAR(JunSun1+40)=CalendarYear,MONTH(JunSun1+40)=6),JunSun1+40,""))</f>
      </c>
      <c r="X21" s="36">
        <f>IF(DAY(JunSun1)=1,IF(AND(YEAR(JunSun1+34)=CalendarYear,MONTH(JunSun1+34)=6),JunSun1+34,""),IF(AND(YEAR(JunSun1+41)=CalendarYear,MONTH(JunSun1+41)=6),JunSun1+41,""))</f>
      </c>
      <c r="Y21" s="36">
        <f>IF(DAY(JunSun1)=1,IF(AND(YEAR(JunSun1+35)=CalendarYear,MONTH(JunSun1+35)=6),JunSun1+35,""),IF(AND(YEAR(JunSun1+42)=CalendarYear,MONTH(JunSun1+42)=6),JunSun1+42,""))</f>
      </c>
      <c r="Z21" s="59"/>
      <c r="AA21" s="6"/>
      <c r="AB21" s="3"/>
      <c r="AC21" s="2"/>
      <c r="AJ21" s="2"/>
    </row>
    <row r="22" spans="1:36" ht="15" customHeight="1">
      <c r="A22" s="4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4"/>
      <c r="AC22" s="2"/>
      <c r="AJ22" s="2"/>
    </row>
    <row r="23" spans="1:36" ht="15" customHeight="1">
      <c r="A23" s="4"/>
      <c r="B23" s="11"/>
      <c r="C23" s="68" t="s">
        <v>6</v>
      </c>
      <c r="D23" s="76"/>
      <c r="E23" s="76"/>
      <c r="F23" s="76"/>
      <c r="G23" s="76"/>
      <c r="H23" s="76"/>
      <c r="I23" s="76"/>
      <c r="J23" s="19"/>
      <c r="K23" s="68" t="s">
        <v>7</v>
      </c>
      <c r="L23" s="76"/>
      <c r="M23" s="76"/>
      <c r="N23" s="76"/>
      <c r="O23" s="76"/>
      <c r="P23" s="76"/>
      <c r="Q23" s="76"/>
      <c r="R23" s="14"/>
      <c r="S23" s="68" t="s">
        <v>8</v>
      </c>
      <c r="T23" s="76"/>
      <c r="U23" s="76"/>
      <c r="V23" s="76"/>
      <c r="W23" s="76"/>
      <c r="X23" s="76"/>
      <c r="Y23" s="76"/>
      <c r="Z23" s="12"/>
      <c r="AA23" s="4"/>
      <c r="AC23" s="2"/>
      <c r="AJ23" s="2"/>
    </row>
    <row r="24" spans="1:36" ht="15" customHeight="1">
      <c r="A24" s="4"/>
      <c r="B24" s="11"/>
      <c r="C24" s="72" t="s">
        <v>25</v>
      </c>
      <c r="D24" s="72"/>
      <c r="E24" s="72"/>
      <c r="F24" s="72"/>
      <c r="G24" s="72"/>
      <c r="H24" s="72"/>
      <c r="I24" s="72"/>
      <c r="J24" s="60"/>
      <c r="K24" s="72" t="s">
        <v>26</v>
      </c>
      <c r="L24" s="72"/>
      <c r="M24" s="72"/>
      <c r="N24" s="72"/>
      <c r="O24" s="72"/>
      <c r="P24" s="72"/>
      <c r="Q24" s="72"/>
      <c r="R24" s="60"/>
      <c r="S24" s="72" t="s">
        <v>24</v>
      </c>
      <c r="T24" s="72"/>
      <c r="U24" s="72"/>
      <c r="V24" s="72"/>
      <c r="W24" s="72"/>
      <c r="X24" s="72"/>
      <c r="Y24" s="72"/>
      <c r="Z24" s="12"/>
      <c r="AA24" s="4"/>
      <c r="AC24" s="2"/>
      <c r="AJ24" s="2"/>
    </row>
    <row r="25" spans="1:36" ht="15" customHeight="1">
      <c r="A25" s="4"/>
      <c r="B25" s="11"/>
      <c r="C25" s="32" t="s">
        <v>12</v>
      </c>
      <c r="D25" s="32" t="s">
        <v>13</v>
      </c>
      <c r="E25" s="32" t="s">
        <v>14</v>
      </c>
      <c r="F25" s="32" t="s">
        <v>15</v>
      </c>
      <c r="G25" s="32" t="s">
        <v>12</v>
      </c>
      <c r="H25" s="32" t="s">
        <v>14</v>
      </c>
      <c r="I25" s="32" t="s">
        <v>13</v>
      </c>
      <c r="J25" s="36"/>
      <c r="K25" s="32" t="s">
        <v>12</v>
      </c>
      <c r="L25" s="32" t="s">
        <v>13</v>
      </c>
      <c r="M25" s="32" t="s">
        <v>14</v>
      </c>
      <c r="N25" s="32" t="s">
        <v>15</v>
      </c>
      <c r="O25" s="32" t="s">
        <v>12</v>
      </c>
      <c r="P25" s="32" t="s">
        <v>14</v>
      </c>
      <c r="Q25" s="32" t="s">
        <v>13</v>
      </c>
      <c r="R25" s="38"/>
      <c r="S25" s="32" t="s">
        <v>12</v>
      </c>
      <c r="T25" s="32" t="s">
        <v>13</v>
      </c>
      <c r="U25" s="32" t="s">
        <v>14</v>
      </c>
      <c r="V25" s="32" t="s">
        <v>15</v>
      </c>
      <c r="W25" s="32" t="s">
        <v>12</v>
      </c>
      <c r="X25" s="32" t="s">
        <v>14</v>
      </c>
      <c r="Y25" s="32" t="s">
        <v>13</v>
      </c>
      <c r="Z25" s="12"/>
      <c r="AA25" s="4"/>
      <c r="AC25" s="2"/>
      <c r="AJ25" s="2"/>
    </row>
    <row r="26" spans="1:36" ht="15" customHeight="1">
      <c r="A26" s="4"/>
      <c r="B26" s="11"/>
      <c r="C26" s="36">
        <f>IF(DAY(JulSun1)=1,"",IF(AND(YEAR(JulSun1+1)=CalendarYear,MONTH(JulSun1+1)=7),JulSun1+1,""))</f>
      </c>
      <c r="D26" s="36">
        <f>IF(DAY(JulSun1)=1,"",IF(AND(YEAR(JulSun1+2)=CalendarYear,MONTH(JulSun1+2)=7),JulSun1+2,""))</f>
      </c>
      <c r="E26" s="36">
        <f>IF(DAY(JulSun1)=1,"",IF(AND(YEAR(JulSun1+3)=CalendarYear,MONTH(JulSun1+3)=7),JulSun1+3,""))</f>
      </c>
      <c r="F26" s="36">
        <f>IF(DAY(JulSun1)=1,"",IF(AND(YEAR(JulSun1+4)=CalendarYear,MONTH(JulSun1+4)=7),JulSun1+4,""))</f>
      </c>
      <c r="G26" s="36">
        <f>IF(DAY(JulSun1)=1,"",IF(AND(YEAR(JulSun1+5)=CalendarYear,MONTH(JulSun1+5)=7),JulSun1+5,""))</f>
      </c>
      <c r="H26" s="36">
        <f>IF(DAY(JulSun1)=1,"",IF(AND(YEAR(JulSun1+6)=CalendarYear,MONTH(JulSun1+6)=7),JulSun1+6,""))</f>
      </c>
      <c r="I26" s="34">
        <f>IF(DAY(JulSun1)=1,IF(AND(YEAR(JulSun1)=CalendarYear,MONTH(JulSun1)=7),JulSun1,""),IF(AND(YEAR(JulSun1+7)=CalendarYear,MONTH(JulSun1+7)=7),JulSun1+7,""))</f>
        <v>43282</v>
      </c>
      <c r="J26" s="38"/>
      <c r="K26" s="36">
        <f>IF(DAY(AugSun1)=1,"",IF(AND(YEAR(AugSun1+1)=CalendarYear,MONTH(AugSun1+1)=8),AugSun1+1,""))</f>
      </c>
      <c r="L26" s="36">
        <f>IF(DAY(AugSun1)=1,"",IF(AND(YEAR(AugSun1+2)=CalendarYear,MONTH(AugSun1+2)=8),AugSun1+2,""))</f>
      </c>
      <c r="M26" s="36">
        <f>IF(DAY(AugSun1)=1,"",IF(AND(YEAR(AugSun1+3)=CalendarYear,MONTH(AugSun1+3)=8),AugSun1+3,""))</f>
        <v>43313</v>
      </c>
      <c r="N26" s="36">
        <f>IF(DAY(AugSun1)=1,"",IF(AND(YEAR(AugSun1+4)=CalendarYear,MONTH(AugSun1+4)=8),AugSun1+4,""))</f>
        <v>43314</v>
      </c>
      <c r="O26" s="36">
        <f>IF(DAY(AugSun1)=1,"",IF(AND(YEAR(AugSun1+5)=CalendarYear,MONTH(AugSun1+5)=8),AugSun1+5,""))</f>
        <v>43315</v>
      </c>
      <c r="P26" s="34">
        <f>IF(DAY(AugSun1)=1,"",IF(AND(YEAR(AugSun1+6)=CalendarYear,MONTH(AugSun1+6)=8),AugSun1+6,""))</f>
        <v>43316</v>
      </c>
      <c r="Q26" s="34">
        <f>IF(DAY(AugSun1)=1,IF(AND(YEAR(AugSun1)=CalendarYear,MONTH(AugSun1)=8),AugSun1,""),IF(AND(YEAR(AugSun1+7)=CalendarYear,MONTH(AugSun1+7)=8),AugSun1+7,""))</f>
        <v>43317</v>
      </c>
      <c r="R26" s="38"/>
      <c r="S26" s="36">
        <f>IF(DAY(SepSun1)=1,"",IF(AND(YEAR(SepSun1+1)=CalendarYear,MONTH(SepSun1+1)=9),SepSun1+1,""))</f>
      </c>
      <c r="T26" s="36">
        <f>IF(DAY(SepSun1)=1,"",IF(AND(YEAR(SepSun1+2)=CalendarYear,MONTH(SepSun1+2)=9),SepSun1+2,""))</f>
      </c>
      <c r="U26" s="36">
        <f>IF(DAY(SepSun1)=1,"",IF(AND(YEAR(SepSun1+3)=CalendarYear,MONTH(SepSun1+3)=9),SepSun1+3,""))</f>
      </c>
      <c r="V26" s="36">
        <f>IF(DAY(SepSun1)=1,"",IF(AND(YEAR(SepSun1+4)=CalendarYear,MONTH(SepSun1+4)=9),SepSun1+4,""))</f>
      </c>
      <c r="W26" s="36">
        <f>IF(DAY(SepSun1)=1,"",IF(AND(YEAR(SepSun1+5)=CalendarYear,MONTH(SepSun1+5)=9),SepSun1+5,""))</f>
      </c>
      <c r="X26" s="34">
        <f>IF(DAY(SepSun1)=1,"",IF(AND(YEAR(SepSun1+6)=CalendarYear,MONTH(SepSun1+6)=9),SepSun1+6,""))</f>
        <v>43344</v>
      </c>
      <c r="Y26" s="34">
        <f>IF(DAY(SepSun1)=1,IF(AND(YEAR(SepSun1)=CalendarYear,MONTH(SepSun1)=9),SepSun1,""),IF(AND(YEAR(SepSun1+7)=CalendarYear,MONTH(SepSun1+7)=9),SepSun1+7,""))</f>
        <v>43345</v>
      </c>
      <c r="Z26" s="12"/>
      <c r="AA26" s="4"/>
      <c r="AC26" s="2"/>
      <c r="AJ26" s="2"/>
    </row>
    <row r="27" spans="1:29" ht="15" customHeight="1">
      <c r="A27" s="4"/>
      <c r="B27" s="11"/>
      <c r="C27" s="36">
        <f>IF(DAY(JulSun1)=1,IF(AND(YEAR(JulSun1+1)=CalendarYear,MONTH(JulSun1+1)=7),JulSun1+1,""),IF(AND(YEAR(JulSun1+8)=CalendarYear,MONTH(JulSun1+8)=7),JulSun1+8,""))</f>
        <v>43283</v>
      </c>
      <c r="D27" s="36">
        <f>IF(DAY(JulSun1)=1,IF(AND(YEAR(JulSun1+2)=CalendarYear,MONTH(JulSun1+2)=7),JulSun1+2,""),IF(AND(YEAR(JulSun1+9)=CalendarYear,MONTH(JulSun1+9)=7),JulSun1+9,""))</f>
        <v>43284</v>
      </c>
      <c r="E27" s="36">
        <f>IF(DAY(JulSun1)=1,IF(AND(YEAR(JulSun1+3)=CalendarYear,MONTH(JulSun1+3)=7),JulSun1+3,""),IF(AND(YEAR(JulSun1+10)=CalendarYear,MONTH(JulSun1+10)=7),JulSun1+10,""))</f>
        <v>43285</v>
      </c>
      <c r="F27" s="36">
        <f>IF(DAY(JulSun1)=1,IF(AND(YEAR(JulSun1+4)=CalendarYear,MONTH(JulSun1+4)=7),JulSun1+4,""),IF(AND(YEAR(JulSun1+11)=CalendarYear,MONTH(JulSun1+11)=7),JulSun1+11,""))</f>
        <v>43286</v>
      </c>
      <c r="G27" s="36">
        <f>IF(DAY(JulSun1)=1,IF(AND(YEAR(JulSun1+5)=CalendarYear,MONTH(JulSun1+5)=7),JulSun1+5,""),IF(AND(YEAR(JulSun1+12)=CalendarYear,MONTH(JulSun1+12)=7),JulSun1+12,""))</f>
        <v>43287</v>
      </c>
      <c r="H27" s="34">
        <f>IF(DAY(JulSun1)=1,IF(AND(YEAR(JulSun1+6)=CalendarYear,MONTH(JulSun1+6)=7),JulSun1+6,""),IF(AND(YEAR(JulSun1+13)=CalendarYear,MONTH(JulSun1+13)=7),JulSun1+13,""))</f>
        <v>43288</v>
      </c>
      <c r="I27" s="34">
        <f>IF(DAY(JulSun1)=1,IF(AND(YEAR(JulSun1+7)=CalendarYear,MONTH(JulSun1+7)=7),JulSun1+7,""),IF(AND(YEAR(JulSun1+14)=CalendarYear,MONTH(JulSun1+14)=7),JulSun1+14,""))</f>
        <v>43289</v>
      </c>
      <c r="J27" s="27"/>
      <c r="K27" s="36">
        <f>IF(DAY(AugSun1)=1,IF(AND(YEAR(AugSun1+1)=CalendarYear,MONTH(AugSun1+1)=8),AugSun1+1,""),IF(AND(YEAR(AugSun1+8)=CalendarYear,MONTH(AugSun1+8)=8),AugSun1+8,""))</f>
        <v>43318</v>
      </c>
      <c r="L27" s="36">
        <f>IF(DAY(AugSun1)=1,IF(AND(YEAR(AugSun1+2)=CalendarYear,MONTH(AugSun1+2)=8),AugSun1+2,""),IF(AND(YEAR(AugSun1+9)=CalendarYear,MONTH(AugSun1+9)=8),AugSun1+9,""))</f>
        <v>43319</v>
      </c>
      <c r="M27" s="36">
        <f>IF(DAY(AugSun1)=1,IF(AND(YEAR(AugSun1+3)=CalendarYear,MONTH(AugSun1+3)=8),AugSun1+3,""),IF(AND(YEAR(AugSun1+10)=CalendarYear,MONTH(AugSun1+10)=8),AugSun1+10,""))</f>
        <v>43320</v>
      </c>
      <c r="N27" s="36">
        <f>IF(DAY(AugSun1)=1,IF(AND(YEAR(AugSun1+4)=CalendarYear,MONTH(AugSun1+4)=8),AugSun1+4,""),IF(AND(YEAR(AugSun1+11)=CalendarYear,MONTH(AugSun1+11)=8),AugSun1+11,""))</f>
        <v>43321</v>
      </c>
      <c r="O27" s="36">
        <f>IF(DAY(AugSun1)=1,IF(AND(YEAR(AugSun1+5)=CalendarYear,MONTH(AugSun1+5)=8),AugSun1+5,""),IF(AND(YEAR(AugSun1+12)=CalendarYear,MONTH(AugSun1+12)=8),AugSun1+12,""))</f>
        <v>43322</v>
      </c>
      <c r="P27" s="34">
        <f>IF(DAY(AugSun1)=1,IF(AND(YEAR(AugSun1+6)=CalendarYear,MONTH(AugSun1+6)=8),AugSun1+6,""),IF(AND(YEAR(AugSun1+13)=CalendarYear,MONTH(AugSun1+13)=8),AugSun1+13,""))</f>
        <v>43323</v>
      </c>
      <c r="Q27" s="34">
        <f>IF(DAY(AugSun1)=1,IF(AND(YEAR(AugSun1+7)=CalendarYear,MONTH(AugSun1+7)=8),AugSun1+7,""),IF(AND(YEAR(AugSun1+14)=CalendarYear,MONTH(AugSun1+14)=8),AugSun1+14,""))</f>
        <v>43324</v>
      </c>
      <c r="R27" s="38"/>
      <c r="S27" s="36">
        <f>IF(DAY(SepSun1)=1,IF(AND(YEAR(SepSun1+1)=CalendarYear,MONTH(SepSun1+1)=9),SepSun1+1,""),IF(AND(YEAR(SepSun1+8)=CalendarYear,MONTH(SepSun1+8)=9),SepSun1+8,""))</f>
        <v>43346</v>
      </c>
      <c r="T27" s="36">
        <f>IF(DAY(SepSun1)=1,IF(AND(YEAR(SepSun1+2)=CalendarYear,MONTH(SepSun1+2)=9),SepSun1+2,""),IF(AND(YEAR(SepSun1+9)=CalendarYear,MONTH(SepSun1+9)=9),SepSun1+9,""))</f>
        <v>43347</v>
      </c>
      <c r="U27" s="36">
        <f>IF(DAY(SepSun1)=1,IF(AND(YEAR(SepSun1+3)=CalendarYear,MONTH(SepSun1+3)=9),SepSun1+3,""),IF(AND(YEAR(SepSun1+10)=CalendarYear,MONTH(SepSun1+10)=9),SepSun1+10,""))</f>
        <v>43348</v>
      </c>
      <c r="V27" s="36">
        <f>IF(DAY(SepSun1)=1,IF(AND(YEAR(SepSun1+4)=CalendarYear,MONTH(SepSun1+4)=9),SepSun1+4,""),IF(AND(YEAR(SepSun1+11)=CalendarYear,MONTH(SepSun1+11)=9),SepSun1+11,""))</f>
        <v>43349</v>
      </c>
      <c r="W27" s="36">
        <f>IF(DAY(SepSun1)=1,IF(AND(YEAR(SepSun1+5)=CalendarYear,MONTH(SepSun1+5)=9),SepSun1+5,""),IF(AND(YEAR(SepSun1+12)=CalendarYear,MONTH(SepSun1+12)=9),SepSun1+12,""))</f>
        <v>43350</v>
      </c>
      <c r="X27" s="34">
        <f>IF(DAY(SepSun1)=1,IF(AND(YEAR(SepSun1+6)=CalendarYear,MONTH(SepSun1+6)=9),SepSun1+6,""),IF(AND(YEAR(SepSun1+13)=CalendarYear,MONTH(SepSun1+13)=9),SepSun1+13,""))</f>
        <v>43351</v>
      </c>
      <c r="Y27" s="34">
        <f>IF(DAY(SepSun1)=1,IF(AND(YEAR(SepSun1+7)=CalendarYear,MONTH(SepSun1+7)=9),SepSun1+7,""),IF(AND(YEAR(SepSun1+14)=CalendarYear,MONTH(SepSun1+14)=9),SepSun1+14,""))</f>
        <v>43352</v>
      </c>
      <c r="Z27" s="12"/>
      <c r="AA27" s="4"/>
      <c r="AC27" s="2"/>
    </row>
    <row r="28" spans="1:29" ht="15" customHeight="1">
      <c r="A28" s="4"/>
      <c r="B28" s="11"/>
      <c r="C28" s="36">
        <f>IF(DAY(JulSun1)=1,IF(AND(YEAR(JulSun1+8)=CalendarYear,MONTH(JulSun1+8)=7),JulSun1+8,""),IF(AND(YEAR(JulSun1+15)=CalendarYear,MONTH(JulSun1+15)=7),JulSun1+15,""))</f>
        <v>43290</v>
      </c>
      <c r="D28" s="36">
        <f>IF(DAY(JulSun1)=1,IF(AND(YEAR(JulSun1+9)=CalendarYear,MONTH(JulSun1+9)=7),JulSun1+9,""),IF(AND(YEAR(JulSun1+16)=CalendarYear,MONTH(JulSun1+16)=7),JulSun1+16,""))</f>
        <v>43291</v>
      </c>
      <c r="E28" s="36">
        <f>IF(DAY(JulSun1)=1,IF(AND(YEAR(JulSun1+10)=CalendarYear,MONTH(JulSun1+10)=7),JulSun1+10,""),IF(AND(YEAR(JulSun1+17)=CalendarYear,MONTH(JulSun1+17)=7),JulSun1+17,""))</f>
        <v>43292</v>
      </c>
      <c r="F28" s="36">
        <f>IF(DAY(JulSun1)=1,IF(AND(YEAR(JulSun1+11)=CalendarYear,MONTH(JulSun1+11)=7),JulSun1+11,""),IF(AND(YEAR(JulSun1+18)=CalendarYear,MONTH(JulSun1+18)=7),JulSun1+18,""))</f>
        <v>43293</v>
      </c>
      <c r="G28" s="36">
        <f>IF(DAY(JulSun1)=1,IF(AND(YEAR(JulSun1+12)=CalendarYear,MONTH(JulSun1+12)=7),JulSun1+12,""),IF(AND(YEAR(JulSun1+19)=CalendarYear,MONTH(JulSun1+19)=7),JulSun1+19,""))</f>
        <v>43294</v>
      </c>
      <c r="H28" s="34">
        <f>IF(DAY(JulSun1)=1,IF(AND(YEAR(JulSun1+13)=CalendarYear,MONTH(JulSun1+13)=7),JulSun1+13,""),IF(AND(YEAR(JulSun1+20)=CalendarYear,MONTH(JulSun1+20)=7),JulSun1+20,""))</f>
        <v>43295</v>
      </c>
      <c r="I28" s="34">
        <f>IF(DAY(JulSun1)=1,IF(AND(YEAR(JulSun1+14)=CalendarYear,MONTH(JulSun1+14)=7),JulSun1+14,""),IF(AND(YEAR(JulSun1+21)=CalendarYear,MONTH(JulSun1+21)=7),JulSun1+21,""))</f>
        <v>43296</v>
      </c>
      <c r="J28" s="27"/>
      <c r="K28" s="36">
        <f>IF(DAY(AugSun1)=1,IF(AND(YEAR(AugSun1+8)=CalendarYear,MONTH(AugSun1+8)=8),AugSun1+8,""),IF(AND(YEAR(AugSun1+15)=CalendarYear,MONTH(AugSun1+15)=8),AugSun1+15,""))</f>
        <v>43325</v>
      </c>
      <c r="L28" s="36">
        <f>IF(DAY(AugSun1)=1,IF(AND(YEAR(AugSun1+9)=CalendarYear,MONTH(AugSun1+9)=8),AugSun1+9,""),IF(AND(YEAR(AugSun1+16)=CalendarYear,MONTH(AugSun1+16)=8),AugSun1+16,""))</f>
        <v>43326</v>
      </c>
      <c r="M28" s="36">
        <f>IF(DAY(AugSun1)=1,IF(AND(YEAR(AugSun1+10)=CalendarYear,MONTH(AugSun1+10)=8),AugSun1+10,""),IF(AND(YEAR(AugSun1+17)=CalendarYear,MONTH(AugSun1+17)=8),AugSun1+17,""))</f>
        <v>43327</v>
      </c>
      <c r="N28" s="36">
        <f>IF(DAY(AugSun1)=1,IF(AND(YEAR(AugSun1+11)=CalendarYear,MONTH(AugSun1+11)=8),AugSun1+11,""),IF(AND(YEAR(AugSun1+18)=CalendarYear,MONTH(AugSun1+18)=8),AugSun1+18,""))</f>
        <v>43328</v>
      </c>
      <c r="O28" s="36">
        <f>IF(DAY(AugSun1)=1,IF(AND(YEAR(AugSun1+12)=CalendarYear,MONTH(AugSun1+12)=8),AugSun1+12,""),IF(AND(YEAR(AugSun1+19)=CalendarYear,MONTH(AugSun1+19)=8),AugSun1+19,""))</f>
        <v>43329</v>
      </c>
      <c r="P28" s="34">
        <f>IF(DAY(AugSun1)=1,IF(AND(YEAR(AugSun1+13)=CalendarYear,MONTH(AugSun1+13)=8),AugSun1+13,""),IF(AND(YEAR(AugSun1+20)=CalendarYear,MONTH(AugSun1+20)=8),AugSun1+20,""))</f>
        <v>43330</v>
      </c>
      <c r="Q28" s="34">
        <f>IF(DAY(AugSun1)=1,IF(AND(YEAR(AugSun1+14)=CalendarYear,MONTH(AugSun1+14)=8),AugSun1+14,""),IF(AND(YEAR(AugSun1+21)=CalendarYear,MONTH(AugSun1+21)=8),AugSun1+21,""))</f>
        <v>43331</v>
      </c>
      <c r="R28" s="38"/>
      <c r="S28" s="36">
        <f>IF(DAY(SepSun1)=1,IF(AND(YEAR(SepSun1+8)=CalendarYear,MONTH(SepSun1+8)=9),SepSun1+8,""),IF(AND(YEAR(SepSun1+15)=CalendarYear,MONTH(SepSun1+15)=9),SepSun1+15,""))</f>
        <v>43353</v>
      </c>
      <c r="T28" s="36">
        <f>IF(DAY(SepSun1)=1,IF(AND(YEAR(SepSun1+9)=CalendarYear,MONTH(SepSun1+9)=9),SepSun1+9,""),IF(AND(YEAR(SepSun1+16)=CalendarYear,MONTH(SepSun1+16)=9),SepSun1+16,""))</f>
        <v>43354</v>
      </c>
      <c r="U28" s="36">
        <f>IF(DAY(SepSun1)=1,IF(AND(YEAR(SepSun1+10)=CalendarYear,MONTH(SepSun1+10)=9),SepSun1+10,""),IF(AND(YEAR(SepSun1+17)=CalendarYear,MONTH(SepSun1+17)=9),SepSun1+17,""))</f>
        <v>43355</v>
      </c>
      <c r="V28" s="36">
        <f>IF(DAY(SepSun1)=1,IF(AND(YEAR(SepSun1+11)=CalendarYear,MONTH(SepSun1+11)=9),SepSun1+11,""),IF(AND(YEAR(SepSun1+18)=CalendarYear,MONTH(SepSun1+18)=9),SepSun1+18,""))</f>
        <v>43356</v>
      </c>
      <c r="W28" s="36">
        <f>IF(DAY(SepSun1)=1,IF(AND(YEAR(SepSun1+12)=CalendarYear,MONTH(SepSun1+12)=9),SepSun1+12,""),IF(AND(YEAR(SepSun1+19)=CalendarYear,MONTH(SepSun1+19)=9),SepSun1+19,""))</f>
        <v>43357</v>
      </c>
      <c r="X28" s="34">
        <f>IF(DAY(SepSun1)=1,IF(AND(YEAR(SepSun1+13)=CalendarYear,MONTH(SepSun1+13)=9),SepSun1+13,""),IF(AND(YEAR(SepSun1+20)=CalendarYear,MONTH(SepSun1+20)=9),SepSun1+20,""))</f>
        <v>43358</v>
      </c>
      <c r="Y28" s="34">
        <f>IF(DAY(SepSun1)=1,IF(AND(YEAR(SepSun1+14)=CalendarYear,MONTH(SepSun1+14)=9),SepSun1+14,""),IF(AND(YEAR(SepSun1+21)=CalendarYear,MONTH(SepSun1+21)=9),SepSun1+21,""))</f>
        <v>43359</v>
      </c>
      <c r="Z28" s="12"/>
      <c r="AA28" s="4"/>
      <c r="AC28" s="2"/>
    </row>
    <row r="29" spans="1:29" ht="15" customHeight="1">
      <c r="A29" s="4"/>
      <c r="B29" s="11"/>
      <c r="C29" s="36">
        <f>IF(DAY(JulSun1)=1,IF(AND(YEAR(JulSun1+15)=CalendarYear,MONTH(JulSun1+15)=7),JulSun1+15,""),IF(AND(YEAR(JulSun1+22)=CalendarYear,MONTH(JulSun1+22)=7),JulSun1+22,""))</f>
        <v>43297</v>
      </c>
      <c r="D29" s="36">
        <f>IF(DAY(JulSun1)=1,IF(AND(YEAR(JulSun1+16)=CalendarYear,MONTH(JulSun1+16)=7),JulSun1+16,""),IF(AND(YEAR(JulSun1+23)=CalendarYear,MONTH(JulSun1+23)=7),JulSun1+23,""))</f>
        <v>43298</v>
      </c>
      <c r="E29" s="36">
        <f>IF(DAY(JulSun1)=1,IF(AND(YEAR(JulSun1+17)=CalendarYear,MONTH(JulSun1+17)=7),JulSun1+17,""),IF(AND(YEAR(JulSun1+24)=CalendarYear,MONTH(JulSun1+24)=7),JulSun1+24,""))</f>
        <v>43299</v>
      </c>
      <c r="F29" s="36">
        <f>IF(DAY(JulSun1)=1,IF(AND(YEAR(JulSun1+18)=CalendarYear,MONTH(JulSun1+18)=7),JulSun1+18,""),IF(AND(YEAR(JulSun1+25)=CalendarYear,MONTH(JulSun1+25)=7),JulSun1+25,""))</f>
        <v>43300</v>
      </c>
      <c r="G29" s="36">
        <f>IF(DAY(JulSun1)=1,IF(AND(YEAR(JulSun1+19)=CalendarYear,MONTH(JulSun1+19)=7),JulSun1+19,""),IF(AND(YEAR(JulSun1+26)=CalendarYear,MONTH(JulSun1+26)=7),JulSun1+26,""))</f>
        <v>43301</v>
      </c>
      <c r="H29" s="34">
        <f>IF(DAY(JulSun1)=1,IF(AND(YEAR(JulSun1+20)=CalendarYear,MONTH(JulSun1+20)=7),JulSun1+20,""),IF(AND(YEAR(JulSun1+27)=CalendarYear,MONTH(JulSun1+27)=7),JulSun1+27,""))</f>
        <v>43302</v>
      </c>
      <c r="I29" s="34">
        <f>IF(DAY(JulSun1)=1,IF(AND(YEAR(JulSun1+21)=CalendarYear,MONTH(JulSun1+21)=7),JulSun1+21,""),IF(AND(YEAR(JulSun1+28)=CalendarYear,MONTH(JulSun1+28)=7),JulSun1+28,""))</f>
        <v>43303</v>
      </c>
      <c r="J29" s="27"/>
      <c r="K29" s="36">
        <f>IF(DAY(AugSun1)=1,IF(AND(YEAR(AugSun1+15)=CalendarYear,MONTH(AugSun1+15)=8),AugSun1+15,""),IF(AND(YEAR(AugSun1+22)=CalendarYear,MONTH(AugSun1+22)=8),AugSun1+22,""))</f>
        <v>43332</v>
      </c>
      <c r="L29" s="36">
        <f>IF(DAY(AugSun1)=1,IF(AND(YEAR(AugSun1+16)=CalendarYear,MONTH(AugSun1+16)=8),AugSun1+16,""),IF(AND(YEAR(AugSun1+23)=CalendarYear,MONTH(AugSun1+23)=8),AugSun1+23,""))</f>
        <v>43333</v>
      </c>
      <c r="M29" s="36">
        <f>IF(DAY(AugSun1)=1,IF(AND(YEAR(AugSun1+17)=CalendarYear,MONTH(AugSun1+17)=8),AugSun1+17,""),IF(AND(YEAR(AugSun1+24)=CalendarYear,MONTH(AugSun1+24)=8),AugSun1+24,""))</f>
        <v>43334</v>
      </c>
      <c r="N29" s="36">
        <f>IF(DAY(AugSun1)=1,IF(AND(YEAR(AugSun1+18)=CalendarYear,MONTH(AugSun1+18)=8),AugSun1+18,""),IF(AND(YEAR(AugSun1+25)=CalendarYear,MONTH(AugSun1+25)=8),AugSun1+25,""))</f>
        <v>43335</v>
      </c>
      <c r="O29" s="36">
        <f>IF(DAY(AugSun1)=1,IF(AND(YEAR(AugSun1+19)=CalendarYear,MONTH(AugSun1+19)=8),AugSun1+19,""),IF(AND(YEAR(AugSun1+26)=CalendarYear,MONTH(AugSun1+26)=8),AugSun1+26,""))</f>
        <v>43336</v>
      </c>
      <c r="P29" s="34">
        <f>IF(DAY(AugSun1)=1,IF(AND(YEAR(AugSun1+20)=CalendarYear,MONTH(AugSun1+20)=8),AugSun1+20,""),IF(AND(YEAR(AugSun1+27)=CalendarYear,MONTH(AugSun1+27)=8),AugSun1+27,""))</f>
        <v>43337</v>
      </c>
      <c r="Q29" s="34">
        <f>IF(DAY(AugSun1)=1,IF(AND(YEAR(AugSun1+21)=CalendarYear,MONTH(AugSun1+21)=8),AugSun1+21,""),IF(AND(YEAR(AugSun1+28)=CalendarYear,MONTH(AugSun1+28)=8),AugSun1+28,""))</f>
        <v>43338</v>
      </c>
      <c r="R29" s="38"/>
      <c r="S29" s="36">
        <f>IF(DAY(SepSun1)=1,IF(AND(YEAR(SepSun1+15)=CalendarYear,MONTH(SepSun1+15)=9),SepSun1+15,""),IF(AND(YEAR(SepSun1+22)=CalendarYear,MONTH(SepSun1+22)=9),SepSun1+22,""))</f>
        <v>43360</v>
      </c>
      <c r="T29" s="36">
        <f>IF(DAY(SepSun1)=1,IF(AND(YEAR(SepSun1+16)=CalendarYear,MONTH(SepSun1+16)=9),SepSun1+16,""),IF(AND(YEAR(SepSun1+23)=CalendarYear,MONTH(SepSun1+23)=9),SepSun1+23,""))</f>
        <v>43361</v>
      </c>
      <c r="U29" s="36">
        <f>IF(DAY(SepSun1)=1,IF(AND(YEAR(SepSun1+17)=CalendarYear,MONTH(SepSun1+17)=9),SepSun1+17,""),IF(AND(YEAR(SepSun1+24)=CalendarYear,MONTH(SepSun1+24)=9),SepSun1+24,""))</f>
        <v>43362</v>
      </c>
      <c r="V29" s="36">
        <f>IF(DAY(SepSun1)=1,IF(AND(YEAR(SepSun1+18)=CalendarYear,MONTH(SepSun1+18)=9),SepSun1+18,""),IF(AND(YEAR(SepSun1+25)=CalendarYear,MONTH(SepSun1+25)=9),SepSun1+25,""))</f>
        <v>43363</v>
      </c>
      <c r="W29" s="36">
        <f>IF(DAY(SepSun1)=1,IF(AND(YEAR(SepSun1+19)=CalendarYear,MONTH(SepSun1+19)=9),SepSun1+19,""),IF(AND(YEAR(SepSun1+26)=CalendarYear,MONTH(SepSun1+26)=9),SepSun1+26,""))</f>
        <v>43364</v>
      </c>
      <c r="X29" s="34">
        <f>IF(DAY(SepSun1)=1,IF(AND(YEAR(SepSun1+20)=CalendarYear,MONTH(SepSun1+20)=9),SepSun1+20,""),IF(AND(YEAR(SepSun1+27)=CalendarYear,MONTH(SepSun1+27)=9),SepSun1+27,""))</f>
        <v>43365</v>
      </c>
      <c r="Y29" s="34">
        <f>IF(DAY(SepSun1)=1,IF(AND(YEAR(SepSun1+21)=CalendarYear,MONTH(SepSun1+21)=9),SepSun1+21,""),IF(AND(YEAR(SepSun1+28)=CalendarYear,MONTH(SepSun1+28)=9),SepSun1+28,""))</f>
        <v>43366</v>
      </c>
      <c r="Z29" s="12"/>
      <c r="AA29" s="4"/>
      <c r="AC29" s="2"/>
    </row>
    <row r="30" spans="1:29" ht="15" customHeight="1">
      <c r="A30" s="4"/>
      <c r="B30" s="11"/>
      <c r="C30" s="36">
        <f>IF(DAY(JulSun1)=1,IF(AND(YEAR(JulSun1+22)=CalendarYear,MONTH(JulSun1+22)=7),JulSun1+22,""),IF(AND(YEAR(JulSun1+29)=CalendarYear,MONTH(JulSun1+29)=7),JulSun1+29,""))</f>
        <v>43304</v>
      </c>
      <c r="D30" s="36">
        <f>IF(DAY(JulSun1)=1,IF(AND(YEAR(JulSun1+23)=CalendarYear,MONTH(JulSun1+23)=7),JulSun1+23,""),IF(AND(YEAR(JulSun1+30)=CalendarYear,MONTH(JulSun1+30)=7),JulSun1+30,""))</f>
        <v>43305</v>
      </c>
      <c r="E30" s="36">
        <f>IF(DAY(JulSun1)=1,IF(AND(YEAR(JulSun1+24)=CalendarYear,MONTH(JulSun1+24)=7),JulSun1+24,""),IF(AND(YEAR(JulSun1+31)=CalendarYear,MONTH(JulSun1+31)=7),JulSun1+31,""))</f>
        <v>43306</v>
      </c>
      <c r="F30" s="36">
        <f>IF(DAY(JulSun1)=1,IF(AND(YEAR(JulSun1+25)=CalendarYear,MONTH(JulSun1+25)=7),JulSun1+25,""),IF(AND(YEAR(JulSun1+32)=CalendarYear,MONTH(JulSun1+32)=7),JulSun1+32,""))</f>
        <v>43307</v>
      </c>
      <c r="G30" s="36">
        <f>IF(DAY(JulSun1)=1,IF(AND(YEAR(JulSun1+26)=CalendarYear,MONTH(JulSun1+26)=7),JulSun1+26,""),IF(AND(YEAR(JulSun1+33)=CalendarYear,MONTH(JulSun1+33)=7),JulSun1+33,""))</f>
        <v>43308</v>
      </c>
      <c r="H30" s="34">
        <f>IF(DAY(JulSun1)=1,IF(AND(YEAR(JulSun1+27)=CalendarYear,MONTH(JulSun1+27)=7),JulSun1+27,""),IF(AND(YEAR(JulSun1+34)=CalendarYear,MONTH(JulSun1+34)=7),JulSun1+34,""))</f>
        <v>43309</v>
      </c>
      <c r="I30" s="34">
        <f>IF(DAY(JulSun1)=1,IF(AND(YEAR(JulSun1+28)=CalendarYear,MONTH(JulSun1+28)=7),JulSun1+28,""),IF(AND(YEAR(JulSun1+35)=CalendarYear,MONTH(JulSun1+35)=7),JulSun1+35,""))</f>
        <v>43310</v>
      </c>
      <c r="J30" s="27"/>
      <c r="K30" s="36">
        <f>IF(DAY(AugSun1)=1,IF(AND(YEAR(AugSun1+22)=CalendarYear,MONTH(AugSun1+22)=8),AugSun1+22,""),IF(AND(YEAR(AugSun1+29)=CalendarYear,MONTH(AugSun1+29)=8),AugSun1+29,""))</f>
        <v>43339</v>
      </c>
      <c r="L30" s="36">
        <f>IF(DAY(AugSun1)=1,IF(AND(YEAR(AugSun1+23)=CalendarYear,MONTH(AugSun1+23)=8),AugSun1+23,""),IF(AND(YEAR(AugSun1+30)=CalendarYear,MONTH(AugSun1+30)=8),AugSun1+30,""))</f>
        <v>43340</v>
      </c>
      <c r="M30" s="36">
        <f>IF(DAY(AugSun1)=1,IF(AND(YEAR(AugSun1+24)=CalendarYear,MONTH(AugSun1+24)=8),AugSun1+24,""),IF(AND(YEAR(AugSun1+31)=CalendarYear,MONTH(AugSun1+31)=8),AugSun1+31,""))</f>
        <v>43341</v>
      </c>
      <c r="N30" s="36">
        <f>IF(DAY(AugSun1)=1,IF(AND(YEAR(AugSun1+25)=CalendarYear,MONTH(AugSun1+25)=8),AugSun1+25,""),IF(AND(YEAR(AugSun1+32)=CalendarYear,MONTH(AugSun1+32)=8),AugSun1+32,""))</f>
        <v>43342</v>
      </c>
      <c r="O30" s="36">
        <f>IF(DAY(AugSun1)=1,IF(AND(YEAR(AugSun1+26)=CalendarYear,MONTH(AugSun1+26)=8),AugSun1+26,""),IF(AND(YEAR(AugSun1+33)=CalendarYear,MONTH(AugSun1+33)=8),AugSun1+33,""))</f>
        <v>43343</v>
      </c>
      <c r="P30" s="36">
        <f>IF(DAY(AugSun1)=1,IF(AND(YEAR(AugSun1+27)=CalendarYear,MONTH(AugSun1+27)=8),AugSun1+27,""),IF(AND(YEAR(AugSun1+34)=CalendarYear,MONTH(AugSun1+34)=8),AugSun1+34,""))</f>
      </c>
      <c r="Q30" s="36">
        <f>IF(DAY(AugSun1)=1,IF(AND(YEAR(AugSun1+28)=CalendarYear,MONTH(AugSun1+28)=8),AugSun1+28,""),IF(AND(YEAR(AugSun1+35)=CalendarYear,MONTH(AugSun1+35)=8),AugSun1+35,""))</f>
      </c>
      <c r="R30" s="38"/>
      <c r="S30" s="36">
        <f>IF(DAY(SepSun1)=1,IF(AND(YEAR(SepSun1+22)=CalendarYear,MONTH(SepSun1+22)=9),SepSun1+22,""),IF(AND(YEAR(SepSun1+29)=CalendarYear,MONTH(SepSun1+29)=9),SepSun1+29,""))</f>
        <v>43367</v>
      </c>
      <c r="T30" s="36">
        <f>IF(DAY(SepSun1)=1,IF(AND(YEAR(SepSun1+23)=CalendarYear,MONTH(SepSun1+23)=9),SepSun1+23,""),IF(AND(YEAR(SepSun1+30)=CalendarYear,MONTH(SepSun1+30)=9),SepSun1+30,""))</f>
        <v>43368</v>
      </c>
      <c r="U30" s="36">
        <f>IF(DAY(SepSun1)=1,IF(AND(YEAR(SepSun1+24)=CalendarYear,MONTH(SepSun1+24)=9),SepSun1+24,""),IF(AND(YEAR(SepSun1+31)=CalendarYear,MONTH(SepSun1+31)=9),SepSun1+31,""))</f>
        <v>43369</v>
      </c>
      <c r="V30" s="36">
        <f>IF(DAY(SepSun1)=1,IF(AND(YEAR(SepSun1+25)=CalendarYear,MONTH(SepSun1+25)=9),SepSun1+25,""),IF(AND(YEAR(SepSun1+32)=CalendarYear,MONTH(SepSun1+32)=9),SepSun1+32,""))</f>
        <v>43370</v>
      </c>
      <c r="W30" s="36">
        <f>IF(DAY(SepSun1)=1,IF(AND(YEAR(SepSun1+26)=CalendarYear,MONTH(SepSun1+26)=9),SepSun1+26,""),IF(AND(YEAR(SepSun1+33)=CalendarYear,MONTH(SepSun1+33)=9),SepSun1+33,""))</f>
        <v>43371</v>
      </c>
      <c r="X30" s="34">
        <f>IF(DAY(SepSun1)=1,IF(AND(YEAR(SepSun1+27)=CalendarYear,MONTH(SepSun1+27)=9),SepSun1+27,""),IF(AND(YEAR(SepSun1+34)=CalendarYear,MONTH(SepSun1+34)=9),SepSun1+34,""))</f>
        <v>43372</v>
      </c>
      <c r="Y30" s="34">
        <f>IF(DAY(SepSun1)=1,IF(AND(YEAR(SepSun1+28)=CalendarYear,MONTH(SepSun1+28)=9),SepSun1+28,""),IF(AND(YEAR(SepSun1+35)=CalendarYear,MONTH(SepSun1+35)=9),SepSun1+35,""))</f>
        <v>43373</v>
      </c>
      <c r="Z30" s="12"/>
      <c r="AA30" s="4"/>
      <c r="AC30" s="2"/>
    </row>
    <row r="31" spans="1:27" ht="15" customHeight="1">
      <c r="A31" s="4"/>
      <c r="B31" s="12"/>
      <c r="C31" s="36">
        <f>IF(DAY(JulSun1)=1,IF(AND(YEAR(JulSun1+29)=CalendarYear,MONTH(JulSun1+29)=7),JulSun1+29,""),IF(AND(YEAR(JulSun1+36)=CalendarYear,MONTH(JulSun1+36)=7),JulSun1+36,""))</f>
        <v>43311</v>
      </c>
      <c r="D31" s="36">
        <f>IF(DAY(JulSun1)=1,IF(AND(YEAR(JulSun1+30)=CalendarYear,MONTH(JulSun1+30)=7),JulSun1+30,""),IF(AND(YEAR(JulSun1+37)=CalendarYear,MONTH(JulSun1+37)=7),JulSun1+37,""))</f>
        <v>43312</v>
      </c>
      <c r="E31" s="36">
        <f>IF(DAY(JulSun1)=1,IF(AND(YEAR(JulSun1+31)=CalendarYear,MONTH(JulSun1+31)=7),JulSun1+31,""),IF(AND(YEAR(JulSun1+38)=CalendarYear,MONTH(JulSun1+38)=7),JulSun1+38,""))</f>
      </c>
      <c r="F31" s="36">
        <f>IF(DAY(JulSun1)=1,IF(AND(YEAR(JulSun1+32)=CalendarYear,MONTH(JulSun1+32)=7),JulSun1+32,""),IF(AND(YEAR(JulSun1+39)=CalendarYear,MONTH(JulSun1+39)=7),JulSun1+39,""))</f>
      </c>
      <c r="G31" s="36">
        <f>IF(DAY(JulSun1)=1,IF(AND(YEAR(JulSun1+33)=CalendarYear,MONTH(JulSun1+33)=7),JulSun1+33,""),IF(AND(YEAR(JulSun1+40)=CalendarYear,MONTH(JulSun1+40)=7),JulSun1+40,""))</f>
      </c>
      <c r="H31" s="36">
        <f>IF(DAY(JulSun1)=1,IF(AND(YEAR(JulSun1+34)=CalendarYear,MONTH(JulSun1+34)=7),JulSun1+34,""),IF(AND(YEAR(JulSun1+41)=CalendarYear,MONTH(JulSun1+41)=7),JulSun1+41,""))</f>
      </c>
      <c r="I31" s="36">
        <f>IF(DAY(JulSun1)=1,IF(AND(YEAR(JulSun1+35)=CalendarYear,MONTH(JulSun1+35)=7),JulSun1+35,""),IF(AND(YEAR(JulSun1+42)=CalendarYear,MONTH(JulSun1+42)=7),JulSun1+42,""))</f>
      </c>
      <c r="J31" s="27"/>
      <c r="K31" s="36">
        <f>IF(DAY(AugSun1)=1,IF(AND(YEAR(AugSun1+29)=CalendarYear,MONTH(AugSun1+29)=8),AugSun1+29,""),IF(AND(YEAR(AugSun1+36)=CalendarYear,MONTH(AugSun1+36)=8),AugSun1+36,""))</f>
      </c>
      <c r="L31" s="36">
        <f>IF(DAY(AugSun1)=1,IF(AND(YEAR(AugSun1+30)=CalendarYear,MONTH(AugSun1+30)=8),AugSun1+30,""),IF(AND(YEAR(AugSun1+37)=CalendarYear,MONTH(AugSun1+37)=8),AugSun1+37,""))</f>
      </c>
      <c r="M31" s="36">
        <f>IF(DAY(AugSun1)=1,IF(AND(YEAR(AugSun1+31)=CalendarYear,MONTH(AugSun1+31)=8),AugSun1+31,""),IF(AND(YEAR(AugSun1+38)=CalendarYear,MONTH(AugSun1+38)=8),AugSun1+38,""))</f>
      </c>
      <c r="N31" s="36">
        <f>IF(DAY(AugSun1)=1,IF(AND(YEAR(AugSun1+32)=CalendarYear,MONTH(AugSun1+32)=8),AugSun1+32,""),IF(AND(YEAR(AugSun1+39)=CalendarYear,MONTH(AugSun1+39)=8),AugSun1+39,""))</f>
      </c>
      <c r="O31" s="36">
        <f>IF(DAY(AugSun1)=1,IF(AND(YEAR(AugSun1+33)=CalendarYear,MONTH(AugSun1+33)=8),AugSun1+33,""),IF(AND(YEAR(AugSun1+40)=CalendarYear,MONTH(AugSun1+40)=8),AugSun1+40,""))</f>
      </c>
      <c r="P31" s="36">
        <f>IF(DAY(AugSun1)=1,IF(AND(YEAR(AugSun1+34)=CalendarYear,MONTH(AugSun1+34)=8),AugSun1+34,""),IF(AND(YEAR(AugSun1+41)=CalendarYear,MONTH(AugSun1+41)=8),AugSun1+41,""))</f>
      </c>
      <c r="Q31" s="36">
        <f>IF(DAY(AugSun1)=1,IF(AND(YEAR(AugSun1+35)=CalendarYear,MONTH(AugSun1+35)=8),AugSun1+35,""),IF(AND(YEAR(AugSun1+42)=CalendarYear,MONTH(AugSun1+42)=8),AugSun1+42,""))</f>
      </c>
      <c r="R31" s="38"/>
      <c r="S31" s="36">
        <f>IF(DAY(SepSun1)=1,IF(AND(YEAR(SepSun1+29)=CalendarYear,MONTH(SepSun1+29)=9),SepSun1+29,""),IF(AND(YEAR(SepSun1+36)=CalendarYear,MONTH(SepSun1+36)=9),SepSun1+36,""))</f>
      </c>
      <c r="T31" s="36">
        <f>IF(DAY(SepSun1)=1,IF(AND(YEAR(SepSun1+30)=CalendarYear,MONTH(SepSun1+30)=9),SepSun1+30,""),IF(AND(YEAR(SepSun1+37)=CalendarYear,MONTH(SepSun1+37)=9),SepSun1+37,""))</f>
      </c>
      <c r="U31" s="36">
        <f>IF(DAY(SepSun1)=1,IF(AND(YEAR(SepSun1+31)=CalendarYear,MONTH(SepSun1+31)=9),SepSun1+31,""),IF(AND(YEAR(SepSun1+38)=CalendarYear,MONTH(SepSun1+38)=9),SepSun1+38,""))</f>
      </c>
      <c r="V31" s="36">
        <f>IF(DAY(SepSun1)=1,IF(AND(YEAR(SepSun1+32)=CalendarYear,MONTH(SepSun1+32)=9),SepSun1+32,""),IF(AND(YEAR(SepSun1+39)=CalendarYear,MONTH(SepSun1+39)=9),SepSun1+39,""))</f>
      </c>
      <c r="W31" s="36">
        <f>IF(DAY(SepSun1)=1,IF(AND(YEAR(SepSun1+33)=CalendarYear,MONTH(SepSun1+33)=9),SepSun1+33,""),IF(AND(YEAR(SepSun1+40)=CalendarYear,MONTH(SepSun1+40)=9),SepSun1+40,""))</f>
      </c>
      <c r="X31" s="36">
        <f>IF(DAY(SepSun1)=1,IF(AND(YEAR(SepSun1+34)=CalendarYear,MONTH(SepSun1+34)=9),SepSun1+34,""),IF(AND(YEAR(SepSun1+41)=CalendarYear,MONTH(SepSun1+41)=9),SepSun1+41,""))</f>
      </c>
      <c r="Y31" s="36">
        <f>IF(DAY(SepSun1)=1,IF(AND(YEAR(SepSun1+35)=CalendarYear,MONTH(SepSun1+35)=9),SepSun1+35,""),IF(AND(YEAR(SepSun1+42)=CalendarYear,MONTH(SepSun1+42)=9),SepSun1+42,""))</f>
      </c>
      <c r="Z31" s="12"/>
      <c r="AA31" s="4"/>
    </row>
    <row r="32" spans="1:27" ht="15" customHeight="1">
      <c r="A32" s="4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4"/>
    </row>
    <row r="33" spans="1:27" ht="15" customHeight="1">
      <c r="A33" s="4"/>
      <c r="B33" s="12"/>
      <c r="C33" s="68" t="s">
        <v>9</v>
      </c>
      <c r="D33" s="76"/>
      <c r="E33" s="76"/>
      <c r="F33" s="76"/>
      <c r="G33" s="76"/>
      <c r="H33" s="76"/>
      <c r="I33" s="76"/>
      <c r="J33" s="31"/>
      <c r="K33" s="68" t="s">
        <v>10</v>
      </c>
      <c r="L33" s="76"/>
      <c r="M33" s="76"/>
      <c r="N33" s="76"/>
      <c r="O33" s="76"/>
      <c r="P33" s="76"/>
      <c r="Q33" s="76"/>
      <c r="R33" s="31"/>
      <c r="S33" s="68" t="s">
        <v>11</v>
      </c>
      <c r="T33" s="76"/>
      <c r="U33" s="76"/>
      <c r="V33" s="76"/>
      <c r="W33" s="76"/>
      <c r="X33" s="76"/>
      <c r="Y33" s="76"/>
      <c r="Z33" s="12"/>
      <c r="AA33" s="4"/>
    </row>
    <row r="34" spans="1:27" ht="15" customHeight="1">
      <c r="A34" s="4"/>
      <c r="B34" s="12"/>
      <c r="C34" s="72" t="s">
        <v>26</v>
      </c>
      <c r="D34" s="72"/>
      <c r="E34" s="72"/>
      <c r="F34" s="72"/>
      <c r="G34" s="72"/>
      <c r="H34" s="72"/>
      <c r="I34" s="72"/>
      <c r="J34" s="60"/>
      <c r="K34" s="72" t="s">
        <v>22</v>
      </c>
      <c r="L34" s="72"/>
      <c r="M34" s="72"/>
      <c r="N34" s="72"/>
      <c r="O34" s="72"/>
      <c r="P34" s="72"/>
      <c r="Q34" s="72"/>
      <c r="R34" s="60"/>
      <c r="S34" s="72" t="s">
        <v>27</v>
      </c>
      <c r="T34" s="72"/>
      <c r="U34" s="72"/>
      <c r="V34" s="72"/>
      <c r="W34" s="72"/>
      <c r="X34" s="72"/>
      <c r="Y34" s="72"/>
      <c r="Z34" s="12"/>
      <c r="AA34" s="4"/>
    </row>
    <row r="35" spans="1:27" ht="15" customHeight="1">
      <c r="A35" s="4"/>
      <c r="B35" s="12"/>
      <c r="C35" s="32" t="s">
        <v>12</v>
      </c>
      <c r="D35" s="32" t="s">
        <v>13</v>
      </c>
      <c r="E35" s="32" t="s">
        <v>14</v>
      </c>
      <c r="F35" s="32" t="s">
        <v>15</v>
      </c>
      <c r="G35" s="32" t="s">
        <v>12</v>
      </c>
      <c r="H35" s="32" t="s">
        <v>14</v>
      </c>
      <c r="I35" s="32" t="s">
        <v>13</v>
      </c>
      <c r="J35" s="27"/>
      <c r="K35" s="32" t="s">
        <v>12</v>
      </c>
      <c r="L35" s="32" t="s">
        <v>13</v>
      </c>
      <c r="M35" s="32" t="s">
        <v>14</v>
      </c>
      <c r="N35" s="32" t="s">
        <v>15</v>
      </c>
      <c r="O35" s="32" t="s">
        <v>12</v>
      </c>
      <c r="P35" s="32" t="s">
        <v>14</v>
      </c>
      <c r="Q35" s="32" t="s">
        <v>13</v>
      </c>
      <c r="R35" s="27"/>
      <c r="S35" s="32" t="s">
        <v>12</v>
      </c>
      <c r="T35" s="32" t="s">
        <v>13</v>
      </c>
      <c r="U35" s="32" t="s">
        <v>14</v>
      </c>
      <c r="V35" s="32" t="s">
        <v>15</v>
      </c>
      <c r="W35" s="32" t="s">
        <v>12</v>
      </c>
      <c r="X35" s="32" t="s">
        <v>14</v>
      </c>
      <c r="Y35" s="32" t="s">
        <v>13</v>
      </c>
      <c r="Z35" s="12"/>
      <c r="AA35" s="4"/>
    </row>
    <row r="36" spans="1:27" ht="15" customHeight="1">
      <c r="A36" s="4"/>
      <c r="B36" s="12"/>
      <c r="C36" s="36">
        <f>IF(DAY(OctSun1)=1,"",IF(AND(YEAR(OctSun1+1)=CalendarYear,MONTH(OctSun1+1)=10),OctSun1+1,""))</f>
        <v>43374</v>
      </c>
      <c r="D36" s="36">
        <f>IF(DAY(OctSun1)=1,"",IF(AND(YEAR(OctSun1+2)=CalendarYear,MONTH(OctSun1+2)=10),OctSun1+2,""))</f>
        <v>43375</v>
      </c>
      <c r="E36" s="36">
        <f>IF(DAY(OctSun1)=1,"",IF(AND(YEAR(OctSun1+3)=CalendarYear,MONTH(OctSun1+3)=10),OctSun1+3,""))</f>
        <v>43376</v>
      </c>
      <c r="F36" s="36">
        <f>IF(DAY(OctSun1)=1,"",IF(AND(YEAR(OctSun1+4)=CalendarYear,MONTH(OctSun1+4)=10),OctSun1+4,""))</f>
        <v>43377</v>
      </c>
      <c r="G36" s="36">
        <f>IF(DAY(OctSun1)=1,"",IF(AND(YEAR(OctSun1+5)=CalendarYear,MONTH(OctSun1+5)=10),OctSun1+5,""))</f>
        <v>43378</v>
      </c>
      <c r="H36" s="34">
        <f>IF(DAY(OctSun1)=1,"",IF(AND(YEAR(OctSun1+6)=CalendarYear,MONTH(OctSun1+6)=10),OctSun1+6,""))</f>
        <v>43379</v>
      </c>
      <c r="I36" s="34">
        <f>IF(DAY(OctSun1)=1,IF(AND(YEAR(OctSun1)=CalendarYear,MONTH(OctSun1)=10),OctSun1,""),IF(AND(YEAR(OctSun1+7)=CalendarYear,MONTH(OctSun1+7)=10),OctSun1+7,""))</f>
        <v>43380</v>
      </c>
      <c r="J36" s="27"/>
      <c r="K36" s="36">
        <f>IF(DAY(NovSun1)=1,"",IF(AND(YEAR(NovSun1+1)=CalendarYear,MONTH(NovSun1+1)=11),NovSun1+1,""))</f>
      </c>
      <c r="L36" s="36">
        <f>IF(DAY(NovSun1)=1,"",IF(AND(YEAR(NovSun1+2)=CalendarYear,MONTH(NovSun1+2)=11),NovSun1+2,""))</f>
      </c>
      <c r="M36" s="36">
        <f>IF(DAY(NovSun1)=1,"",IF(AND(YEAR(NovSun1+3)=CalendarYear,MONTH(NovSun1+3)=11),NovSun1+3,""))</f>
      </c>
      <c r="N36" s="36">
        <f>IF(DAY(NovSun1)=1,"",IF(AND(YEAR(NovSun1+4)=CalendarYear,MONTH(NovSun1+4)=11),NovSun1+4,""))</f>
        <v>43405</v>
      </c>
      <c r="O36" s="36">
        <f>IF(DAY(NovSun1)=1,"",IF(AND(YEAR(NovSun1+5)=CalendarYear,MONTH(NovSun1+5)=11),NovSun1+5,""))</f>
        <v>43406</v>
      </c>
      <c r="P36" s="34">
        <f>IF(DAY(NovSun1)=1,"",IF(AND(YEAR(NovSun1+6)=CalendarYear,MONTH(NovSun1+6)=11),NovSun1+6,""))</f>
        <v>43407</v>
      </c>
      <c r="Q36" s="33">
        <f>IF(DAY(NovSun1)=1,IF(AND(YEAR(NovSun1)=CalendarYear,MONTH(NovSun1)=11),NovSun1,""),IF(AND(YEAR(NovSun1+7)=CalendarYear,MONTH(NovSun1+7)=11),NovSun1+7,""))</f>
        <v>43408</v>
      </c>
      <c r="R36" s="27"/>
      <c r="S36" s="36">
        <f>IF(DAY(DecSun1)=1,"",IF(AND(YEAR(DecSun1+1)=CalendarYear,MONTH(DecSun1+1)=12),DecSun1+1,""))</f>
      </c>
      <c r="T36" s="36">
        <f>IF(DAY(DecSun1)=1,"",IF(AND(YEAR(DecSun1+2)=CalendarYear,MONTH(DecSun1+2)=12),DecSun1+2,""))</f>
      </c>
      <c r="U36" s="36">
        <f>IF(DAY(DecSun1)=1,"",IF(AND(YEAR(DecSun1+3)=CalendarYear,MONTH(DecSun1+3)=12),DecSun1+3,""))</f>
      </c>
      <c r="V36" s="36">
        <f>IF(DAY(DecSun1)=1,"",IF(AND(YEAR(DecSun1+4)=CalendarYear,MONTH(DecSun1+4)=12),DecSun1+4,""))</f>
      </c>
      <c r="W36" s="36">
        <f>IF(DAY(DecSun1)=1,"",IF(AND(YEAR(DecSun1+5)=CalendarYear,MONTH(DecSun1+5)=12),DecSun1+5,""))</f>
      </c>
      <c r="X36" s="34">
        <f>IF(DAY(DecSun1)=1,"",IF(AND(YEAR(DecSun1+6)=CalendarYear,MONTH(DecSun1+6)=12),DecSun1+6,""))</f>
        <v>43435</v>
      </c>
      <c r="Y36" s="34">
        <f>IF(DAY(DecSun1)=1,IF(AND(YEAR(DecSun1)=CalendarYear,MONTH(DecSun1)=12),DecSun1,""),IF(AND(YEAR(DecSun1+7)=CalendarYear,MONTH(DecSun1+7)=12),DecSun1+7,""))</f>
        <v>43436</v>
      </c>
      <c r="Z36" s="12"/>
      <c r="AA36" s="4"/>
    </row>
    <row r="37" spans="1:27" ht="15" customHeight="1">
      <c r="A37" s="4"/>
      <c r="B37" s="12"/>
      <c r="C37" s="36">
        <f>IF(DAY(OctSun1)=1,IF(AND(YEAR(OctSun1+1)=CalendarYear,MONTH(OctSun1+1)=10),OctSun1+1,""),IF(AND(YEAR(OctSun1+8)=CalendarYear,MONTH(OctSun1+8)=10),OctSun1+8,""))</f>
        <v>43381</v>
      </c>
      <c r="D37" s="36">
        <f>IF(DAY(OctSun1)=1,IF(AND(YEAR(OctSun1+2)=CalendarYear,MONTH(OctSun1+2)=10),OctSun1+2,""),IF(AND(YEAR(OctSun1+9)=CalendarYear,MONTH(OctSun1+9)=10),OctSun1+9,""))</f>
        <v>43382</v>
      </c>
      <c r="E37" s="36">
        <f>IF(DAY(OctSun1)=1,IF(AND(YEAR(OctSun1+3)=CalendarYear,MONTH(OctSun1+3)=10),OctSun1+3,""),IF(AND(YEAR(OctSun1+10)=CalendarYear,MONTH(OctSun1+10)=10),OctSun1+10,""))</f>
        <v>43383</v>
      </c>
      <c r="F37" s="36">
        <f>IF(DAY(OctSun1)=1,IF(AND(YEAR(OctSun1+4)=CalendarYear,MONTH(OctSun1+4)=10),OctSun1+4,""),IF(AND(YEAR(OctSun1+11)=CalendarYear,MONTH(OctSun1+11)=10),OctSun1+11,""))</f>
        <v>43384</v>
      </c>
      <c r="G37" s="36">
        <f>IF(DAY(OctSun1)=1,IF(AND(YEAR(OctSun1+5)=CalendarYear,MONTH(OctSun1+5)=10),OctSun1+5,""),IF(AND(YEAR(OctSun1+12)=CalendarYear,MONTH(OctSun1+12)=10),OctSun1+12,""))</f>
        <v>43385</v>
      </c>
      <c r="H37" s="34">
        <f>IF(DAY(OctSun1)=1,IF(AND(YEAR(OctSun1+6)=CalendarYear,MONTH(OctSun1+6)=10),OctSun1+6,""),IF(AND(YEAR(OctSun1+13)=CalendarYear,MONTH(OctSun1+13)=10),OctSun1+13,""))</f>
        <v>43386</v>
      </c>
      <c r="I37" s="34">
        <f>IF(DAY(OctSun1)=1,IF(AND(YEAR(OctSun1+7)=CalendarYear,MONTH(OctSun1+7)=10),OctSun1+7,""),IF(AND(YEAR(OctSun1+14)=CalendarYear,MONTH(OctSun1+14)=10),OctSun1+14,""))</f>
        <v>43387</v>
      </c>
      <c r="J37" s="27"/>
      <c r="K37" s="34">
        <f>IF(DAY(NovSun1)=1,IF(AND(YEAR(NovSun1+1)=CalendarYear,MONTH(NovSun1+1)=11),NovSun1+1,""),IF(AND(YEAR(NovSun1+8)=CalendarYear,MONTH(NovSun1+8)=11),NovSun1+8,""))</f>
        <v>43409</v>
      </c>
      <c r="L37" s="36">
        <f>IF(DAY(NovSun1)=1,IF(AND(YEAR(NovSun1+2)=CalendarYear,MONTH(NovSun1+2)=11),NovSun1+2,""),IF(AND(YEAR(NovSun1+9)=CalendarYear,MONTH(NovSun1+9)=11),NovSun1+9,""))</f>
        <v>43410</v>
      </c>
      <c r="M37" s="36">
        <f>IF(DAY(NovSun1)=1,IF(AND(YEAR(NovSun1+3)=CalendarYear,MONTH(NovSun1+3)=11),NovSun1+3,""),IF(AND(YEAR(NovSun1+10)=CalendarYear,MONTH(NovSun1+10)=11),NovSun1+10,""))</f>
        <v>43411</v>
      </c>
      <c r="N37" s="36">
        <f>IF(DAY(NovSun1)=1,IF(AND(YEAR(NovSun1+4)=CalendarYear,MONTH(NovSun1+4)=11),NovSun1+4,""),IF(AND(YEAR(NovSun1+11)=CalendarYear,MONTH(NovSun1+11)=11),NovSun1+11,""))</f>
        <v>43412</v>
      </c>
      <c r="O37" s="36">
        <f>IF(DAY(NovSun1)=1,IF(AND(YEAR(NovSun1+5)=CalendarYear,MONTH(NovSun1+5)=11),NovSun1+5,""),IF(AND(YEAR(NovSun1+12)=CalendarYear,MONTH(NovSun1+12)=11),NovSun1+12,""))</f>
        <v>43413</v>
      </c>
      <c r="P37" s="34">
        <f>IF(DAY(NovSun1)=1,IF(AND(YEAR(NovSun1+6)=CalendarYear,MONTH(NovSun1+6)=11),NovSun1+6,""),IF(AND(YEAR(NovSun1+13)=CalendarYear,MONTH(NovSun1+13)=11),NovSun1+13,""))</f>
        <v>43414</v>
      </c>
      <c r="Q37" s="34">
        <f>IF(DAY(NovSun1)=1,IF(AND(YEAR(NovSun1+7)=CalendarYear,MONTH(NovSun1+7)=11),NovSun1+7,""),IF(AND(YEAR(NovSun1+14)=CalendarYear,MONTH(NovSun1+14)=11),NovSun1+14,""))</f>
        <v>43415</v>
      </c>
      <c r="R37" s="27"/>
      <c r="S37" s="36">
        <f>IF(DAY(DecSun1)=1,IF(AND(YEAR(DecSun1+1)=CalendarYear,MONTH(DecSun1+1)=12),DecSun1+1,""),IF(AND(YEAR(DecSun1+8)=CalendarYear,MONTH(DecSun1+8)=12),DecSun1+8,""))</f>
        <v>43437</v>
      </c>
      <c r="T37" s="36">
        <f>IF(DAY(DecSun1)=1,IF(AND(YEAR(DecSun1+2)=CalendarYear,MONTH(DecSun1+2)=12),DecSun1+2,""),IF(AND(YEAR(DecSun1+9)=CalendarYear,MONTH(DecSun1+9)=12),DecSun1+9,""))</f>
        <v>43438</v>
      </c>
      <c r="U37" s="36">
        <f>IF(DAY(DecSun1)=1,IF(AND(YEAR(DecSun1+3)=CalendarYear,MONTH(DecSun1+3)=12),DecSun1+3,""),IF(AND(YEAR(DecSun1+10)=CalendarYear,MONTH(DecSun1+10)=12),DecSun1+10,""))</f>
        <v>43439</v>
      </c>
      <c r="V37" s="36">
        <f>IF(DAY(DecSun1)=1,IF(AND(YEAR(DecSun1+4)=CalendarYear,MONTH(DecSun1+4)=12),DecSun1+4,""),IF(AND(YEAR(DecSun1+11)=CalendarYear,MONTH(DecSun1+11)=12),DecSun1+11,""))</f>
        <v>43440</v>
      </c>
      <c r="W37" s="36">
        <f>IF(DAY(DecSun1)=1,IF(AND(YEAR(DecSun1+5)=CalendarYear,MONTH(DecSun1+5)=12),DecSun1+5,""),IF(AND(YEAR(DecSun1+12)=CalendarYear,MONTH(DecSun1+12)=12),DecSun1+12,""))</f>
        <v>43441</v>
      </c>
      <c r="X37" s="34">
        <f>IF(DAY(DecSun1)=1,IF(AND(YEAR(DecSun1+6)=CalendarYear,MONTH(DecSun1+6)=12),DecSun1+6,""),IF(AND(YEAR(DecSun1+13)=CalendarYear,MONTH(DecSun1+13)=12),DecSun1+13,""))</f>
        <v>43442</v>
      </c>
      <c r="Y37" s="34">
        <f>IF(DAY(DecSun1)=1,IF(AND(YEAR(DecSun1+7)=CalendarYear,MONTH(DecSun1+7)=12),DecSun1+7,""),IF(AND(YEAR(DecSun1+14)=CalendarYear,MONTH(DecSun1+14)=12),DecSun1+14,""))</f>
        <v>43443</v>
      </c>
      <c r="Z37" s="12"/>
      <c r="AA37" s="4"/>
    </row>
    <row r="38" spans="1:27" ht="15" customHeight="1">
      <c r="A38" s="4"/>
      <c r="B38" s="12"/>
      <c r="C38" s="36">
        <f>IF(DAY(OctSun1)=1,IF(AND(YEAR(OctSun1+8)=CalendarYear,MONTH(OctSun1+8)=10),OctSun1+8,""),IF(AND(YEAR(OctSun1+15)=CalendarYear,MONTH(OctSun1+15)=10),OctSun1+15,""))</f>
        <v>43388</v>
      </c>
      <c r="D38" s="36">
        <f>IF(DAY(OctSun1)=1,IF(AND(YEAR(OctSun1+9)=CalendarYear,MONTH(OctSun1+9)=10),OctSun1+9,""),IF(AND(YEAR(OctSun1+16)=CalendarYear,MONTH(OctSun1+16)=10),OctSun1+16,""))</f>
        <v>43389</v>
      </c>
      <c r="E38" s="36">
        <f>IF(DAY(OctSun1)=1,IF(AND(YEAR(OctSun1+10)=CalendarYear,MONTH(OctSun1+10)=10),OctSun1+10,""),IF(AND(YEAR(OctSun1+17)=CalendarYear,MONTH(OctSun1+17)=10),OctSun1+17,""))</f>
        <v>43390</v>
      </c>
      <c r="F38" s="36">
        <f>IF(DAY(OctSun1)=1,IF(AND(YEAR(OctSun1+11)=CalendarYear,MONTH(OctSun1+11)=10),OctSun1+11,""),IF(AND(YEAR(OctSun1+18)=CalendarYear,MONTH(OctSun1+18)=10),OctSun1+18,""))</f>
        <v>43391</v>
      </c>
      <c r="G38" s="36">
        <f>IF(DAY(OctSun1)=1,IF(AND(YEAR(OctSun1+12)=CalendarYear,MONTH(OctSun1+12)=10),OctSun1+12,""),IF(AND(YEAR(OctSun1+19)=CalendarYear,MONTH(OctSun1+19)=10),OctSun1+19,""))</f>
        <v>43392</v>
      </c>
      <c r="H38" s="34">
        <f>IF(DAY(OctSun1)=1,IF(AND(YEAR(OctSun1+13)=CalendarYear,MONTH(OctSun1+13)=10),OctSun1+13,""),IF(AND(YEAR(OctSun1+20)=CalendarYear,MONTH(OctSun1+20)=10),OctSun1+20,""))</f>
        <v>43393</v>
      </c>
      <c r="I38" s="34">
        <f>IF(DAY(OctSun1)=1,IF(AND(YEAR(OctSun1+14)=CalendarYear,MONTH(OctSun1+14)=10),OctSun1+14,""),IF(AND(YEAR(OctSun1+21)=CalendarYear,MONTH(OctSun1+21)=10),OctSun1+21,""))</f>
        <v>43394</v>
      </c>
      <c r="J38" s="27"/>
      <c r="K38" s="36">
        <f>IF(DAY(NovSun1)=1,IF(AND(YEAR(NovSun1+8)=CalendarYear,MONTH(NovSun1+8)=11),NovSun1+8,""),IF(AND(YEAR(NovSun1+15)=CalendarYear,MONTH(NovSun1+15)=11),NovSun1+15,""))</f>
        <v>43416</v>
      </c>
      <c r="L38" s="36">
        <f>IF(DAY(NovSun1)=1,IF(AND(YEAR(NovSun1+9)=CalendarYear,MONTH(NovSun1+9)=11),NovSun1+9,""),IF(AND(YEAR(NovSun1+16)=CalendarYear,MONTH(NovSun1+16)=11),NovSun1+16,""))</f>
        <v>43417</v>
      </c>
      <c r="M38" s="36">
        <f>IF(DAY(NovSun1)=1,IF(AND(YEAR(NovSun1+10)=CalendarYear,MONTH(NovSun1+10)=11),NovSun1+10,""),IF(AND(YEAR(NovSun1+17)=CalendarYear,MONTH(NovSun1+17)=11),NovSun1+17,""))</f>
        <v>43418</v>
      </c>
      <c r="N38" s="36">
        <f>IF(DAY(NovSun1)=1,IF(AND(YEAR(NovSun1+11)=CalendarYear,MONTH(NovSun1+11)=11),NovSun1+11,""),IF(AND(YEAR(NovSun1+18)=CalendarYear,MONTH(NovSun1+18)=11),NovSun1+18,""))</f>
        <v>43419</v>
      </c>
      <c r="O38" s="36">
        <f>IF(DAY(NovSun1)=1,IF(AND(YEAR(NovSun1+12)=CalendarYear,MONTH(NovSun1+12)=11),NovSun1+12,""),IF(AND(YEAR(NovSun1+19)=CalendarYear,MONTH(NovSun1+19)=11),NovSun1+19,""))</f>
        <v>43420</v>
      </c>
      <c r="P38" s="34">
        <f>IF(DAY(NovSun1)=1,IF(AND(YEAR(NovSun1+13)=CalendarYear,MONTH(NovSun1+13)=11),NovSun1+13,""),IF(AND(YEAR(NovSun1+20)=CalendarYear,MONTH(NovSun1+20)=11),NovSun1+20,""))</f>
        <v>43421</v>
      </c>
      <c r="Q38" s="34">
        <f>IF(DAY(NovSun1)=1,IF(AND(YEAR(NovSun1+14)=CalendarYear,MONTH(NovSun1+14)=11),NovSun1+14,""),IF(AND(YEAR(NovSun1+21)=CalendarYear,MONTH(NovSun1+21)=11),NovSun1+21,""))</f>
        <v>43422</v>
      </c>
      <c r="R38" s="27"/>
      <c r="S38" s="36">
        <f>IF(DAY(DecSun1)=1,IF(AND(YEAR(DecSun1+8)=CalendarYear,MONTH(DecSun1+8)=12),DecSun1+8,""),IF(AND(YEAR(DecSun1+15)=CalendarYear,MONTH(DecSun1+15)=12),DecSun1+15,""))</f>
        <v>43444</v>
      </c>
      <c r="T38" s="36">
        <f>IF(DAY(DecSun1)=1,IF(AND(YEAR(DecSun1+9)=CalendarYear,MONTH(DecSun1+9)=12),DecSun1+9,""),IF(AND(YEAR(DecSun1+16)=CalendarYear,MONTH(DecSun1+16)=12),DecSun1+16,""))</f>
        <v>43445</v>
      </c>
      <c r="U38" s="36">
        <f>IF(DAY(DecSun1)=1,IF(AND(YEAR(DecSun1+10)=CalendarYear,MONTH(DecSun1+10)=12),DecSun1+10,""),IF(AND(YEAR(DecSun1+17)=CalendarYear,MONTH(DecSun1+17)=12),DecSun1+17,""))</f>
        <v>43446</v>
      </c>
      <c r="V38" s="36">
        <f>IF(DAY(DecSun1)=1,IF(AND(YEAR(DecSun1+11)=CalendarYear,MONTH(DecSun1+11)=12),DecSun1+11,""),IF(AND(YEAR(DecSun1+18)=CalendarYear,MONTH(DecSun1+18)=12),DecSun1+18,""))</f>
        <v>43447</v>
      </c>
      <c r="W38" s="36">
        <f>IF(DAY(DecSun1)=1,IF(AND(YEAR(DecSun1+12)=CalendarYear,MONTH(DecSun1+12)=12),DecSun1+12,""),IF(AND(YEAR(DecSun1+19)=CalendarYear,MONTH(DecSun1+19)=12),DecSun1+19,""))</f>
        <v>43448</v>
      </c>
      <c r="X38" s="34">
        <f>IF(DAY(DecSun1)=1,IF(AND(YEAR(DecSun1+13)=CalendarYear,MONTH(DecSun1+13)=12),DecSun1+13,""),IF(AND(YEAR(DecSun1+20)=CalendarYear,MONTH(DecSun1+20)=12),DecSun1+20,""))</f>
        <v>43449</v>
      </c>
      <c r="Y38" s="34">
        <f>IF(DAY(DecSun1)=1,IF(AND(YEAR(DecSun1+14)=CalendarYear,MONTH(DecSun1+14)=12),DecSun1+14,""),IF(AND(YEAR(DecSun1+21)=CalendarYear,MONTH(DecSun1+21)=12),DecSun1+21,""))</f>
        <v>43450</v>
      </c>
      <c r="Z38" s="12"/>
      <c r="AA38" s="4"/>
    </row>
    <row r="39" spans="1:27" ht="15" customHeight="1">
      <c r="A39" s="4"/>
      <c r="B39" s="12"/>
      <c r="C39" s="36">
        <f>IF(DAY(OctSun1)=1,IF(AND(YEAR(OctSun1+15)=CalendarYear,MONTH(OctSun1+15)=10),OctSun1+15,""),IF(AND(YEAR(OctSun1+22)=CalendarYear,MONTH(OctSun1+22)=10),OctSun1+22,""))</f>
        <v>43395</v>
      </c>
      <c r="D39" s="36">
        <f>IF(DAY(OctSun1)=1,IF(AND(YEAR(OctSun1+16)=CalendarYear,MONTH(OctSun1+16)=10),OctSun1+16,""),IF(AND(YEAR(OctSun1+23)=CalendarYear,MONTH(OctSun1+23)=10),OctSun1+23,""))</f>
        <v>43396</v>
      </c>
      <c r="E39" s="36">
        <f>IF(DAY(OctSun1)=1,IF(AND(YEAR(OctSun1+17)=CalendarYear,MONTH(OctSun1+17)=10),OctSun1+17,""),IF(AND(YEAR(OctSun1+24)=CalendarYear,MONTH(OctSun1+24)=10),OctSun1+24,""))</f>
        <v>43397</v>
      </c>
      <c r="F39" s="36">
        <f>IF(DAY(OctSun1)=1,IF(AND(YEAR(OctSun1+18)=CalendarYear,MONTH(OctSun1+18)=10),OctSun1+18,""),IF(AND(YEAR(OctSun1+25)=CalendarYear,MONTH(OctSun1+25)=10),OctSun1+25,""))</f>
        <v>43398</v>
      </c>
      <c r="G39" s="36">
        <f>IF(DAY(OctSun1)=1,IF(AND(YEAR(OctSun1+19)=CalendarYear,MONTH(OctSun1+19)=10),OctSun1+19,""),IF(AND(YEAR(OctSun1+26)=CalendarYear,MONTH(OctSun1+26)=10),OctSun1+26,""))</f>
        <v>43399</v>
      </c>
      <c r="H39" s="34">
        <f>IF(DAY(OctSun1)=1,IF(AND(YEAR(OctSun1+20)=CalendarYear,MONTH(OctSun1+20)=10),OctSun1+20,""),IF(AND(YEAR(OctSun1+27)=CalendarYear,MONTH(OctSun1+27)=10),OctSun1+27,""))</f>
        <v>43400</v>
      </c>
      <c r="I39" s="34">
        <f>IF(DAY(OctSun1)=1,IF(AND(YEAR(OctSun1+21)=CalendarYear,MONTH(OctSun1+21)=10),OctSun1+21,""),IF(AND(YEAR(OctSun1+28)=CalendarYear,MONTH(OctSun1+28)=10),OctSun1+28,""))</f>
        <v>43401</v>
      </c>
      <c r="J39" s="27"/>
      <c r="K39" s="36">
        <f>IF(DAY(NovSun1)=1,IF(AND(YEAR(NovSun1+15)=CalendarYear,MONTH(NovSun1+15)=11),NovSun1+15,""),IF(AND(YEAR(NovSun1+22)=CalendarYear,MONTH(NovSun1+22)=11),NovSun1+22,""))</f>
        <v>43423</v>
      </c>
      <c r="L39" s="36">
        <f>IF(DAY(NovSun1)=1,IF(AND(YEAR(NovSun1+16)=CalendarYear,MONTH(NovSun1+16)=11),NovSun1+16,""),IF(AND(YEAR(NovSun1+23)=CalendarYear,MONTH(NovSun1+23)=11),NovSun1+23,""))</f>
        <v>43424</v>
      </c>
      <c r="M39" s="36">
        <f>IF(DAY(NovSun1)=1,IF(AND(YEAR(NovSun1+17)=CalendarYear,MONTH(NovSun1+17)=11),NovSun1+17,""),IF(AND(YEAR(NovSun1+24)=CalendarYear,MONTH(NovSun1+24)=11),NovSun1+24,""))</f>
        <v>43425</v>
      </c>
      <c r="N39" s="36">
        <f>IF(DAY(NovSun1)=1,IF(AND(YEAR(NovSun1+18)=CalendarYear,MONTH(NovSun1+18)=11),NovSun1+18,""),IF(AND(YEAR(NovSun1+25)=CalendarYear,MONTH(NovSun1+25)=11),NovSun1+25,""))</f>
        <v>43426</v>
      </c>
      <c r="O39" s="36">
        <f>IF(DAY(NovSun1)=1,IF(AND(YEAR(NovSun1+19)=CalendarYear,MONTH(NovSun1+19)=11),NovSun1+19,""),IF(AND(YEAR(NovSun1+26)=CalendarYear,MONTH(NovSun1+26)=11),NovSun1+26,""))</f>
        <v>43427</v>
      </c>
      <c r="P39" s="34">
        <f>IF(DAY(NovSun1)=1,IF(AND(YEAR(NovSun1+20)=CalendarYear,MONTH(NovSun1+20)=11),NovSun1+20,""),IF(AND(YEAR(NovSun1+27)=CalendarYear,MONTH(NovSun1+27)=11),NovSun1+27,""))</f>
        <v>43428</v>
      </c>
      <c r="Q39" s="34">
        <f>IF(DAY(NovSun1)=1,IF(AND(YEAR(NovSun1+21)=CalendarYear,MONTH(NovSun1+21)=11),NovSun1+21,""),IF(AND(YEAR(NovSun1+28)=CalendarYear,MONTH(NovSun1+28)=11),NovSun1+28,""))</f>
        <v>43429</v>
      </c>
      <c r="R39" s="27"/>
      <c r="S39" s="36">
        <f>IF(DAY(DecSun1)=1,IF(AND(YEAR(DecSun1+15)=CalendarYear,MONTH(DecSun1+15)=12),DecSun1+15,""),IF(AND(YEAR(DecSun1+22)=CalendarYear,MONTH(DecSun1+22)=12),DecSun1+22,""))</f>
        <v>43451</v>
      </c>
      <c r="T39" s="36">
        <f>IF(DAY(DecSun1)=1,IF(AND(YEAR(DecSun1+16)=CalendarYear,MONTH(DecSun1+16)=12),DecSun1+16,""),IF(AND(YEAR(DecSun1+23)=CalendarYear,MONTH(DecSun1+23)=12),DecSun1+23,""))</f>
        <v>43452</v>
      </c>
      <c r="U39" s="36">
        <f>IF(DAY(DecSun1)=1,IF(AND(YEAR(DecSun1+17)=CalendarYear,MONTH(DecSun1+17)=12),DecSun1+17,""),IF(AND(YEAR(DecSun1+24)=CalendarYear,MONTH(DecSun1+24)=12),DecSun1+24,""))</f>
        <v>43453</v>
      </c>
      <c r="V39" s="36">
        <f>IF(DAY(DecSun1)=1,IF(AND(YEAR(DecSun1+18)=CalendarYear,MONTH(DecSun1+18)=12),DecSun1+18,""),IF(AND(YEAR(DecSun1+25)=CalendarYear,MONTH(DecSun1+25)=12),DecSun1+25,""))</f>
        <v>43454</v>
      </c>
      <c r="W39" s="36">
        <f>IF(DAY(DecSun1)=1,IF(AND(YEAR(DecSun1+19)=CalendarYear,MONTH(DecSun1+19)=12),DecSun1+19,""),IF(AND(YEAR(DecSun1+26)=CalendarYear,MONTH(DecSun1+26)=12),DecSun1+26,""))</f>
        <v>43455</v>
      </c>
      <c r="X39" s="34">
        <f>IF(DAY(DecSun1)=1,IF(AND(YEAR(DecSun1+20)=CalendarYear,MONTH(DecSun1+20)=12),DecSun1+20,""),IF(AND(YEAR(DecSun1+27)=CalendarYear,MONTH(DecSun1+27)=12),DecSun1+27,""))</f>
        <v>43456</v>
      </c>
      <c r="Y39" s="34">
        <f>IF(DAY(DecSun1)=1,IF(AND(YEAR(DecSun1+21)=CalendarYear,MONTH(DecSun1+21)=12),DecSun1+21,""),IF(AND(YEAR(DecSun1+28)=CalendarYear,MONTH(DecSun1+28)=12),DecSun1+28,""))</f>
        <v>43457</v>
      </c>
      <c r="Z39" s="12"/>
      <c r="AA39" s="4"/>
    </row>
    <row r="40" spans="1:27" ht="15" customHeight="1">
      <c r="A40" s="4"/>
      <c r="B40" s="12"/>
      <c r="C40" s="36">
        <f>IF(DAY(OctSun1)=1,IF(AND(YEAR(OctSun1+22)=CalendarYear,MONTH(OctSun1+22)=10),OctSun1+22,""),IF(AND(YEAR(OctSun1+29)=CalendarYear,MONTH(OctSun1+29)=10),OctSun1+29,""))</f>
        <v>43402</v>
      </c>
      <c r="D40" s="36">
        <f>IF(DAY(OctSun1)=1,IF(AND(YEAR(OctSun1+23)=CalendarYear,MONTH(OctSun1+23)=10),OctSun1+23,""),IF(AND(YEAR(OctSun1+30)=CalendarYear,MONTH(OctSun1+30)=10),OctSun1+30,""))</f>
        <v>43403</v>
      </c>
      <c r="E40" s="36">
        <f>IF(DAY(OctSun1)=1,IF(AND(YEAR(OctSun1+24)=CalendarYear,MONTH(OctSun1+24)=10),OctSun1+24,""),IF(AND(YEAR(OctSun1+31)=CalendarYear,MONTH(OctSun1+31)=10),OctSun1+31,""))</f>
        <v>43404</v>
      </c>
      <c r="F40" s="36">
        <f>IF(DAY(OctSun1)=1,IF(AND(YEAR(OctSun1+25)=CalendarYear,MONTH(OctSun1+25)=10),OctSun1+25,""),IF(AND(YEAR(OctSun1+32)=CalendarYear,MONTH(OctSun1+32)=10),OctSun1+32,""))</f>
      </c>
      <c r="G40" s="36">
        <f>IF(DAY(OctSun1)=1,IF(AND(YEAR(OctSun1+26)=CalendarYear,MONTH(OctSun1+26)=10),OctSun1+26,""),IF(AND(YEAR(OctSun1+33)=CalendarYear,MONTH(OctSun1+33)=10),OctSun1+33,""))</f>
      </c>
      <c r="H40" s="36">
        <f>IF(DAY(OctSun1)=1,IF(AND(YEAR(OctSun1+27)=CalendarYear,MONTH(OctSun1+27)=10),OctSun1+27,""),IF(AND(YEAR(OctSun1+34)=CalendarYear,MONTH(OctSun1+34)=10),OctSun1+34,""))</f>
      </c>
      <c r="I40" s="36">
        <f>IF(DAY(OctSun1)=1,IF(AND(YEAR(OctSun1+28)=CalendarYear,MONTH(OctSun1+28)=10),OctSun1+28,""),IF(AND(YEAR(OctSun1+35)=CalendarYear,MONTH(OctSun1+35)=10),OctSun1+35,""))</f>
      </c>
      <c r="J40" s="27"/>
      <c r="K40" s="36">
        <f>IF(DAY(NovSun1)=1,IF(AND(YEAR(NovSun1+22)=CalendarYear,MONTH(NovSun1+22)=11),NovSun1+22,""),IF(AND(YEAR(NovSun1+29)=CalendarYear,MONTH(NovSun1+29)=11),NovSun1+29,""))</f>
        <v>43430</v>
      </c>
      <c r="L40" s="36">
        <f>IF(DAY(NovSun1)=1,IF(AND(YEAR(NovSun1+23)=CalendarYear,MONTH(NovSun1+23)=11),NovSun1+23,""),IF(AND(YEAR(NovSun1+30)=CalendarYear,MONTH(NovSun1+30)=11),NovSun1+30,""))</f>
        <v>43431</v>
      </c>
      <c r="M40" s="36">
        <f>IF(DAY(NovSun1)=1,IF(AND(YEAR(NovSun1+24)=CalendarYear,MONTH(NovSun1+24)=11),NovSun1+24,""),IF(AND(YEAR(NovSun1+31)=CalendarYear,MONTH(NovSun1+31)=11),NovSun1+31,""))</f>
        <v>43432</v>
      </c>
      <c r="N40" s="36">
        <f>IF(DAY(NovSun1)=1,IF(AND(YEAR(NovSun1+25)=CalendarYear,MONTH(NovSun1+25)=11),NovSun1+25,""),IF(AND(YEAR(NovSun1+32)=CalendarYear,MONTH(NovSun1+32)=11),NovSun1+32,""))</f>
        <v>43433</v>
      </c>
      <c r="O40" s="36">
        <f>IF(DAY(NovSun1)=1,IF(AND(YEAR(NovSun1+26)=CalendarYear,MONTH(NovSun1+26)=11),NovSun1+26,""),IF(AND(YEAR(NovSun1+33)=CalendarYear,MONTH(NovSun1+33)=11),NovSun1+33,""))</f>
        <v>43434</v>
      </c>
      <c r="P40" s="36">
        <f>IF(DAY(NovSun1)=1,IF(AND(YEAR(NovSun1+27)=CalendarYear,MONTH(NovSun1+27)=11),NovSun1+27,""),IF(AND(YEAR(NovSun1+34)=CalendarYear,MONTH(NovSun1+34)=11),NovSun1+34,""))</f>
      </c>
      <c r="Q40" s="36">
        <f>IF(DAY(NovSun1)=1,IF(AND(YEAR(NovSun1+28)=CalendarYear,MONTH(NovSun1+28)=11),NovSun1+28,""),IF(AND(YEAR(NovSun1+35)=CalendarYear,MONTH(NovSun1+35)=11),NovSun1+35,""))</f>
      </c>
      <c r="R40" s="27"/>
      <c r="S40" s="36">
        <f>IF(DAY(DecSun1)=1,IF(AND(YEAR(DecSun1+22)=CalendarYear,MONTH(DecSun1+22)=12),DecSun1+22,""),IF(AND(YEAR(DecSun1+29)=CalendarYear,MONTH(DecSun1+29)=12),DecSun1+29,""))</f>
        <v>43458</v>
      </c>
      <c r="T40" s="36">
        <f>IF(DAY(DecSun1)=1,IF(AND(YEAR(DecSun1+23)=CalendarYear,MONTH(DecSun1+23)=12),DecSun1+23,""),IF(AND(YEAR(DecSun1+30)=CalendarYear,MONTH(DecSun1+30)=12),DecSun1+30,""))</f>
        <v>43459</v>
      </c>
      <c r="U40" s="36">
        <f>IF(DAY(DecSun1)=1,IF(AND(YEAR(DecSun1+24)=CalendarYear,MONTH(DecSun1+24)=12),DecSun1+24,""),IF(AND(YEAR(DecSun1+31)=CalendarYear,MONTH(DecSun1+31)=12),DecSun1+31,""))</f>
        <v>43460</v>
      </c>
      <c r="V40" s="36">
        <f>IF(DAY(DecSun1)=1,IF(AND(YEAR(DecSun1+25)=CalendarYear,MONTH(DecSun1+25)=12),DecSun1+25,""),IF(AND(YEAR(DecSun1+32)=CalendarYear,MONTH(DecSun1+32)=12),DecSun1+32,""))</f>
        <v>43461</v>
      </c>
      <c r="W40" s="36">
        <f>IF(DAY(DecSun1)=1,IF(AND(YEAR(DecSun1+26)=CalendarYear,MONTH(DecSun1+26)=12),DecSun1+26,""),IF(AND(YEAR(DecSun1+33)=CalendarYear,MONTH(DecSun1+33)=12),DecSun1+33,""))</f>
        <v>43462</v>
      </c>
      <c r="X40" s="42">
        <f>IF(DAY(DecSun1)=1,IF(AND(YEAR(DecSun1+27)=CalendarYear,MONTH(DecSun1+27)=12),DecSun1+27,""),IF(AND(YEAR(DecSun1+34)=CalendarYear,MONTH(DecSun1+34)=12),DecSun1+34,""))</f>
        <v>43463</v>
      </c>
      <c r="Y40" s="34">
        <f>IF(DAY(DecSun1)=1,IF(AND(YEAR(DecSun1+28)=CalendarYear,MONTH(DecSun1+28)=12),DecSun1+28,""),IF(AND(YEAR(DecSun1+35)=CalendarYear,MONTH(DecSun1+35)=12),DecSun1+35,""))</f>
        <v>43464</v>
      </c>
      <c r="Z40" s="12"/>
      <c r="AA40" s="4"/>
    </row>
    <row r="41" spans="1:27" ht="15.75" customHeight="1">
      <c r="A41" s="4"/>
      <c r="B41" s="56"/>
      <c r="C41" s="54"/>
      <c r="D41" s="54"/>
      <c r="E41" s="54"/>
      <c r="F41" s="54"/>
      <c r="G41" s="54"/>
      <c r="H41" s="54"/>
      <c r="I41" s="54"/>
      <c r="J41" s="54"/>
      <c r="K41" s="55">
        <f>IF(DAY(NovSun1)=1,IF(AND(YEAR(NovSun1+29)=CalendarYear,MONTH(NovSun1+29)=11),NovSun1+29,""),IF(AND(YEAR(NovSun1+36)=CalendarYear,MONTH(NovSun1+36)=11),NovSun1+36,""))</f>
      </c>
      <c r="L41" s="55">
        <f>IF(DAY(NovSun1)=1,IF(AND(YEAR(NovSun1+30)=CalendarYear,MONTH(NovSun1+30)=11),NovSun1+30,""),IF(AND(YEAR(NovSun1+37)=CalendarYear,MONTH(NovSun1+37)=11),NovSun1+37,""))</f>
      </c>
      <c r="M41" s="55">
        <f>IF(DAY(NovSun1)=1,IF(AND(YEAR(NovSun1+31)=CalendarYear,MONTH(NovSun1+31)=11),NovSun1+31,""),IF(AND(YEAR(NovSun1+38)=CalendarYear,MONTH(NovSun1+38)=11),NovSun1+38,""))</f>
      </c>
      <c r="N41" s="55">
        <f>IF(DAY(NovSun1)=1,IF(AND(YEAR(NovSun1+32)=CalendarYear,MONTH(NovSun1+32)=11),NovSun1+32,""),IF(AND(YEAR(NovSun1+39)=CalendarYear,MONTH(NovSun1+39)=11),NovSun1+39,""))</f>
      </c>
      <c r="O41" s="55">
        <f>IF(DAY(NovSun1)=1,IF(AND(YEAR(NovSun1+33)=CalendarYear,MONTH(NovSun1+33)=11),NovSun1+33,""),IF(AND(YEAR(NovSun1+40)=CalendarYear,MONTH(NovSun1+40)=11),NovSun1+40,""))</f>
      </c>
      <c r="P41" s="55">
        <f>IF(DAY(NovSun1)=1,IF(AND(YEAR(NovSun1+34)=CalendarYear,MONTH(NovSun1+34)=11),NovSun1+34,""),IF(AND(YEAR(NovSun1+41)=CalendarYear,MONTH(NovSun1+41)=11),NovSun1+41,""))</f>
      </c>
      <c r="Q41" s="55">
        <f>IF(DAY(NovSun1)=1,IF(AND(YEAR(NovSun1+35)=CalendarYear,MONTH(NovSun1+35)=11),NovSun1+35,""),IF(AND(YEAR(NovSun1+42)=CalendarYear,MONTH(NovSun1+42)=11),NovSun1+42,""))</f>
      </c>
      <c r="R41" s="54"/>
      <c r="S41" s="34">
        <f>IF(DAY(DecSun1)=1,IF(AND(YEAR(DecSun1+29)=CalendarYear,MONTH(DecSun1+29)=12),DecSun1+29,""),IF(AND(YEAR(DecSun1+36)=CalendarYear,MONTH(DecSun1+36)=12),DecSun1+36,""))</f>
        <v>43465</v>
      </c>
      <c r="T41" s="55">
        <f>IF(DAY(DecSun1)=1,IF(AND(YEAR(DecSun1+30)=CalendarYear,MONTH(DecSun1+30)=12),DecSun1+30,""),IF(AND(YEAR(DecSun1+37)=CalendarYear,MONTH(DecSun1+37)=12),DecSun1+37,""))</f>
      </c>
      <c r="U41" s="55">
        <f>IF(DAY(DecSun1)=1,IF(AND(YEAR(DecSun1+31)=CalendarYear,MONTH(DecSun1+31)=12),DecSun1+31,""),IF(AND(YEAR(DecSun1+38)=CalendarYear,MONTH(DecSun1+38)=12),DecSun1+38,""))</f>
      </c>
      <c r="V41" s="55">
        <f>IF(DAY(DecSun1)=1,IF(AND(YEAR(DecSun1+32)=CalendarYear,MONTH(DecSun1+32)=12),DecSun1+32,""),IF(AND(YEAR(DecSun1+39)=CalendarYear,MONTH(DecSun1+39)=12),DecSun1+39,""))</f>
      </c>
      <c r="W41" s="55">
        <f>IF(DAY(DecSun1)=1,IF(AND(YEAR(DecSun1+33)=CalendarYear,MONTH(DecSun1+33)=12),DecSun1+33,""),IF(AND(YEAR(DecSun1+40)=CalendarYear,MONTH(DecSun1+40)=12),DecSun1+40,""))</f>
      </c>
      <c r="X41" s="55">
        <f>IF(DAY(DecSun1)=1,IF(AND(YEAR(DecSun1+34)=CalendarYear,MONTH(DecSun1+34)=12),DecSun1+34,""),IF(AND(YEAR(DecSun1+41)=CalendarYear,MONTH(DecSun1+41)=12),DecSun1+41,""))</f>
      </c>
      <c r="Y41" s="55">
        <f>IF(DAY(DecSun1)=1,IF(AND(YEAR(DecSun1+35)=CalendarYear,MONTH(DecSun1+35)=12),DecSun1+35,""),IF(AND(YEAR(DecSun1+42)=CalendarYear,MONTH(DecSun1+42)=12),DecSun1+42,""))</f>
      </c>
      <c r="Z41" s="56"/>
      <c r="AA41" s="4"/>
    </row>
    <row r="42" spans="1:27" ht="15" customHeight="1">
      <c r="A42" s="4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4"/>
    </row>
    <row r="43" spans="1:27" ht="9" customHeight="1">
      <c r="A43" s="4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61"/>
      <c r="Q43" s="8"/>
      <c r="R43" s="8"/>
      <c r="S43" s="8"/>
      <c r="T43" s="8"/>
      <c r="U43" s="8"/>
      <c r="V43" s="8"/>
      <c r="W43" s="8"/>
      <c r="X43" s="8"/>
      <c r="Y43" s="8"/>
      <c r="Z43" s="8"/>
      <c r="AA43" s="4"/>
    </row>
    <row r="44" spans="1:27" ht="15" customHeight="1">
      <c r="A44" s="4"/>
      <c r="B44" s="8"/>
      <c r="C44" s="62"/>
      <c r="D44" s="8"/>
      <c r="E44" s="8"/>
      <c r="F44" s="8"/>
      <c r="G44" s="8"/>
      <c r="H44" s="8"/>
      <c r="I44" s="8"/>
      <c r="J44" s="8"/>
      <c r="K44" s="8"/>
      <c r="L44" s="48" t="s">
        <v>20</v>
      </c>
      <c r="M44" s="49"/>
      <c r="N44" s="46"/>
      <c r="O44" s="8"/>
      <c r="P44" s="61"/>
      <c r="Q44" s="8"/>
      <c r="R44" s="8"/>
      <c r="S44" s="8"/>
      <c r="T44" s="8"/>
      <c r="U44" s="8"/>
      <c r="V44" s="8"/>
      <c r="W44" s="8"/>
      <c r="X44" s="8"/>
      <c r="Y44" s="8"/>
      <c r="Z44" s="8"/>
      <c r="AA44" s="4"/>
    </row>
    <row r="45" spans="1:27" ht="15" customHeight="1">
      <c r="A45" s="4"/>
      <c r="B45" s="8"/>
      <c r="C45" s="8"/>
      <c r="D45" s="8"/>
      <c r="E45" s="8"/>
      <c r="F45" s="51"/>
      <c r="G45" s="50" t="s">
        <v>16</v>
      </c>
      <c r="H45" s="47"/>
      <c r="I45" s="8"/>
      <c r="J45" s="8"/>
      <c r="K45" s="8"/>
      <c r="L45" s="8"/>
      <c r="M45" s="8"/>
      <c r="N45" s="8"/>
      <c r="O45" s="8"/>
      <c r="P45" s="8"/>
      <c r="Q45" s="29"/>
      <c r="R45" s="50" t="s">
        <v>18</v>
      </c>
      <c r="S45" s="47"/>
      <c r="T45" s="8"/>
      <c r="U45" s="8"/>
      <c r="V45" s="8"/>
      <c r="W45" s="8"/>
      <c r="X45" s="8"/>
      <c r="Y45" s="8"/>
      <c r="Z45" s="8"/>
      <c r="AA45" s="4"/>
    </row>
    <row r="46" spans="1:27" ht="15" customHeight="1">
      <c r="A46" s="4"/>
      <c r="B46" s="8"/>
      <c r="C46" s="8"/>
      <c r="D46" s="8"/>
      <c r="E46" s="8"/>
      <c r="F46" s="28"/>
      <c r="G46" s="50" t="s">
        <v>17</v>
      </c>
      <c r="H46" s="47"/>
      <c r="I46" s="8"/>
      <c r="J46" s="8"/>
      <c r="K46" s="8"/>
      <c r="L46" s="8"/>
      <c r="M46" s="8"/>
      <c r="N46" s="8"/>
      <c r="O46" s="8"/>
      <c r="P46" s="8"/>
      <c r="Q46" s="30"/>
      <c r="R46" s="50" t="s">
        <v>19</v>
      </c>
      <c r="S46" s="47"/>
      <c r="T46" s="8"/>
      <c r="U46" s="8"/>
      <c r="V46" s="8"/>
      <c r="W46" s="8"/>
      <c r="X46" s="8"/>
      <c r="Y46" s="8"/>
      <c r="Z46" s="8"/>
      <c r="AA46" s="4"/>
    </row>
    <row r="47" spans="1:27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</sheetData>
  <sheetProtection/>
  <mergeCells count="31">
    <mergeCell ref="C23:I23"/>
    <mergeCell ref="K23:Q23"/>
    <mergeCell ref="S23:Y23"/>
    <mergeCell ref="C24:I24"/>
    <mergeCell ref="C3:I3"/>
    <mergeCell ref="C4:I4"/>
    <mergeCell ref="K4:Q4"/>
    <mergeCell ref="S4:Y4"/>
    <mergeCell ref="C5:I5"/>
    <mergeCell ref="C33:I33"/>
    <mergeCell ref="K33:Q33"/>
    <mergeCell ref="S33:Y33"/>
    <mergeCell ref="C34:I34"/>
    <mergeCell ref="K34:Q34"/>
    <mergeCell ref="S34:Y34"/>
    <mergeCell ref="S13:Y13"/>
    <mergeCell ref="C14:I14"/>
    <mergeCell ref="K14:Q14"/>
    <mergeCell ref="S14:Y14"/>
    <mergeCell ref="S3:Y3"/>
    <mergeCell ref="K3:Q3"/>
    <mergeCell ref="C2:Y2"/>
    <mergeCell ref="U1:W1"/>
    <mergeCell ref="B1:T1"/>
    <mergeCell ref="X1:Z1"/>
    <mergeCell ref="K24:Q24"/>
    <mergeCell ref="S24:Y24"/>
    <mergeCell ref="K5:Q5"/>
    <mergeCell ref="S5:Y5"/>
    <mergeCell ref="C13:I13"/>
    <mergeCell ref="K13:Q13"/>
  </mergeCells>
  <dataValidations count="1">
    <dataValidation allowBlank="1" showInputMessage="1" showErrorMessage="1" errorTitle="Invalid Year" error="Enter a year from 1900 to 9999, or use the scroll bar to find a year." sqref="U1"/>
  </dataValidations>
  <printOptions horizontalCentered="1" verticalCentered="1"/>
  <pageMargins left="0.5" right="0.5" top="0.5" bottom="0.5" header="0.3" footer="0.3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AJ67"/>
  <sheetViews>
    <sheetView showGridLines="0" tabSelected="1" zoomScalePageLayoutView="0" workbookViewId="0" topLeftCell="A5">
      <selection activeCell="W17" sqref="C13:Y17"/>
    </sheetView>
  </sheetViews>
  <sheetFormatPr defaultColWidth="9.5" defaultRowHeight="11.25"/>
  <cols>
    <col min="1" max="1" width="1.83203125" style="1" customWidth="1"/>
    <col min="2" max="2" width="5.16015625" style="1" customWidth="1"/>
    <col min="3" max="26" width="5" style="1" customWidth="1"/>
    <col min="27" max="27" width="1.83203125" style="1" customWidth="1"/>
    <col min="28" max="28" width="9.33203125" style="1" customWidth="1"/>
    <col min="29" max="29" width="5" style="1" customWidth="1"/>
    <col min="30" max="31" width="9.33203125" style="1" customWidth="1"/>
    <col min="32" max="32" width="30.5" style="1" bestFit="1" customWidth="1"/>
    <col min="33" max="33" width="8.5" style="1" customWidth="1"/>
    <col min="34" max="34" width="9.33203125" style="1" customWidth="1"/>
    <col min="35" max="35" width="5.83203125" style="1" customWidth="1"/>
    <col min="36" max="36" width="9.33203125" style="1" customWidth="1"/>
    <col min="37" max="37" width="34.5" style="1" bestFit="1" customWidth="1"/>
    <col min="38" max="38" width="5" style="1" customWidth="1"/>
    <col min="39" max="39" width="9.5" style="1" customWidth="1"/>
    <col min="40" max="40" width="23.33203125" style="1" bestFit="1" customWidth="1"/>
    <col min="41" max="41" width="5.83203125" style="1" customWidth="1"/>
    <col min="42" max="16384" width="9.5" style="1" customWidth="1"/>
  </cols>
  <sheetData>
    <row r="1" spans="1:27" ht="30" customHeight="1">
      <c r="A1" s="4"/>
      <c r="B1" s="74" t="s">
        <v>29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3">
        <v>2018</v>
      </c>
      <c r="V1" s="73"/>
      <c r="W1" s="73"/>
      <c r="X1" s="75" t="s">
        <v>30</v>
      </c>
      <c r="Y1" s="75"/>
      <c r="Z1" s="75"/>
      <c r="AA1" s="4"/>
    </row>
    <row r="2" spans="1:27" ht="17.25" customHeight="1">
      <c r="A2" s="4"/>
      <c r="B2" s="57"/>
      <c r="C2" s="72" t="s">
        <v>28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56"/>
      <c r="AA2" s="4"/>
    </row>
    <row r="3" spans="1:34" ht="24" customHeight="1">
      <c r="A3" s="4"/>
      <c r="B3" s="11"/>
      <c r="C3" s="68"/>
      <c r="D3" s="68"/>
      <c r="E3" s="68"/>
      <c r="F3" s="68"/>
      <c r="G3" s="68"/>
      <c r="H3" s="68"/>
      <c r="I3" s="68"/>
      <c r="J3" s="23"/>
      <c r="K3" s="68"/>
      <c r="L3" s="68"/>
      <c r="M3" s="68"/>
      <c r="N3" s="68"/>
      <c r="O3" s="68"/>
      <c r="P3" s="68"/>
      <c r="Q3" s="68"/>
      <c r="R3" s="15"/>
      <c r="S3" s="68"/>
      <c r="T3" s="68"/>
      <c r="U3" s="68"/>
      <c r="V3" s="68"/>
      <c r="W3" s="68"/>
      <c r="X3" s="68"/>
      <c r="Y3" s="68"/>
      <c r="Z3" s="11"/>
      <c r="AA3" s="5"/>
      <c r="AH3" s="2"/>
    </row>
    <row r="4" spans="1:27" ht="15" customHeight="1">
      <c r="A4" s="4"/>
      <c r="B4" s="11"/>
      <c r="C4" s="68" t="s">
        <v>0</v>
      </c>
      <c r="D4" s="68"/>
      <c r="E4" s="68"/>
      <c r="F4" s="68"/>
      <c r="G4" s="68"/>
      <c r="H4" s="68"/>
      <c r="I4" s="68"/>
      <c r="J4" s="23"/>
      <c r="K4" s="68" t="s">
        <v>1</v>
      </c>
      <c r="L4" s="68"/>
      <c r="M4" s="68"/>
      <c r="N4" s="68"/>
      <c r="O4" s="68"/>
      <c r="P4" s="68"/>
      <c r="Q4" s="68"/>
      <c r="R4" s="15"/>
      <c r="S4" s="68" t="s">
        <v>2</v>
      </c>
      <c r="T4" s="68"/>
      <c r="U4" s="68"/>
      <c r="V4" s="68"/>
      <c r="W4" s="68"/>
      <c r="X4" s="68"/>
      <c r="Y4" s="68"/>
      <c r="Z4" s="12"/>
      <c r="AA4" s="4"/>
    </row>
    <row r="5" spans="1:27" ht="15" customHeight="1">
      <c r="A5" s="4"/>
      <c r="B5" s="11"/>
      <c r="C5" s="72" t="s">
        <v>21</v>
      </c>
      <c r="D5" s="72"/>
      <c r="E5" s="72"/>
      <c r="F5" s="72"/>
      <c r="G5" s="72"/>
      <c r="H5" s="72"/>
      <c r="I5" s="72"/>
      <c r="J5" s="58"/>
      <c r="K5" s="72" t="s">
        <v>22</v>
      </c>
      <c r="L5" s="72"/>
      <c r="M5" s="72"/>
      <c r="N5" s="72"/>
      <c r="O5" s="72"/>
      <c r="P5" s="72"/>
      <c r="Q5" s="72"/>
      <c r="R5" s="58"/>
      <c r="S5" s="72" t="s">
        <v>23</v>
      </c>
      <c r="T5" s="72"/>
      <c r="U5" s="72"/>
      <c r="V5" s="72"/>
      <c r="W5" s="72"/>
      <c r="X5" s="72"/>
      <c r="Y5" s="72"/>
      <c r="Z5" s="12"/>
      <c r="AA5" s="4"/>
    </row>
    <row r="6" spans="1:27" ht="15" customHeight="1">
      <c r="A6" s="4"/>
      <c r="B6" s="11"/>
      <c r="C6" s="32" t="s">
        <v>12</v>
      </c>
      <c r="D6" s="32" t="s">
        <v>13</v>
      </c>
      <c r="E6" s="32" t="s">
        <v>14</v>
      </c>
      <c r="F6" s="32" t="s">
        <v>15</v>
      </c>
      <c r="G6" s="32" t="s">
        <v>12</v>
      </c>
      <c r="H6" s="32" t="s">
        <v>14</v>
      </c>
      <c r="I6" s="32" t="s">
        <v>13</v>
      </c>
      <c r="J6" s="41"/>
      <c r="K6" s="32" t="s">
        <v>12</v>
      </c>
      <c r="L6" s="32" t="s">
        <v>13</v>
      </c>
      <c r="M6" s="32" t="s">
        <v>14</v>
      </c>
      <c r="N6" s="32" t="s">
        <v>15</v>
      </c>
      <c r="O6" s="32" t="s">
        <v>12</v>
      </c>
      <c r="P6" s="32" t="s">
        <v>14</v>
      </c>
      <c r="Q6" s="32" t="s">
        <v>13</v>
      </c>
      <c r="R6" s="38"/>
      <c r="S6" s="32" t="s">
        <v>12</v>
      </c>
      <c r="T6" s="32" t="s">
        <v>13</v>
      </c>
      <c r="U6" s="32" t="s">
        <v>14</v>
      </c>
      <c r="V6" s="32" t="s">
        <v>15</v>
      </c>
      <c r="W6" s="32" t="s">
        <v>12</v>
      </c>
      <c r="X6" s="32" t="s">
        <v>14</v>
      </c>
      <c r="Y6" s="32" t="s">
        <v>13</v>
      </c>
      <c r="Z6" s="12"/>
      <c r="AA6" s="4"/>
    </row>
    <row r="7" spans="1:27" ht="15" customHeight="1">
      <c r="A7" s="4"/>
      <c r="B7" s="11"/>
      <c r="C7" s="33">
        <f>IF(DAY(JanSun1)=1,"",IF(AND(YEAR(JanSun1+1)=CalendarYear,MONTH(JanSun1+1)=1),JanSun1+1,""))</f>
        <v>43101</v>
      </c>
      <c r="D7" s="34">
        <f>IF(DAY(JanSun1)=1,"",IF(AND(YEAR(JanSun1+2)=CalendarYear,MONTH(JanSun1+2)=1),JanSun1+2,""))</f>
        <v>43102</v>
      </c>
      <c r="E7" s="34">
        <f>IF(DAY(JanSun1)=1,"",IF(AND(YEAR(JanSun1+3)=CalendarYear,MONTH(JanSun1+3)=1),JanSun1+3,""))</f>
        <v>43103</v>
      </c>
      <c r="F7" s="34">
        <f>IF(DAY(JanSun1)=1,"",IF(AND(YEAR(JanSun1+4)=CalendarYear,MONTH(JanSun1+4)=1),JanSun1+4,""))</f>
        <v>43104</v>
      </c>
      <c r="G7" s="34">
        <f>IF(DAY(JanSun1)=1,"",IF(AND(YEAR(JanSun1+5)=CalendarYear,MONTH(JanSun1+5)=1),JanSun1+5,""))</f>
        <v>43105</v>
      </c>
      <c r="H7" s="35">
        <f>IF(DAY(JanSun1)=1,"",IF(AND(YEAR(JanSun1+6)=CalendarYear,MONTH(JanSun1+6)=1),JanSun1+6,""))</f>
        <v>43106</v>
      </c>
      <c r="I7" s="33">
        <f>IF(DAY(JanSun1)=1,IF(AND(YEAR(JanSun1)=CalendarYear,MONTH(JanSun1)=1),JanSun1,""),IF(AND(YEAR(JanSun1+7)=CalendarYear,MONTH(JanSun1+7)=1),JanSun1+7,""))</f>
        <v>43107</v>
      </c>
      <c r="J7" s="36"/>
      <c r="K7" s="36">
        <f>IF(DAY(FebSun1)=1,"",IF(AND(YEAR(FebSun1+1)=CalendarYear,MONTH(FebSun1+1)=2),FebSun1+1,""))</f>
      </c>
      <c r="L7" s="36">
        <f>IF(DAY(FebSun1)=1,"",IF(AND(YEAR(FebSun1+2)=CalendarYear,MONTH(FebSun1+2)=2),FebSun1+2,""))</f>
      </c>
      <c r="M7" s="36">
        <f>IF(DAY(FebSun1)=1,"",IF(AND(YEAR(FebSun1+3)=CalendarYear,MONTH(FebSun1+3)=2),FebSun1+3,""))</f>
      </c>
      <c r="N7" s="36">
        <f>IF(DAY(FebSun1)=1,"",IF(AND(YEAR(FebSun1+4)=CalendarYear,MONTH(FebSun1+4)=2),FebSun1+4,""))</f>
        <v>43132</v>
      </c>
      <c r="O7" s="36">
        <f>IF(DAY(FebSun1)=1,"",IF(AND(YEAR(FebSun1+5)=CalendarYear,MONTH(FebSun1+5)=2),FebSun1+5,""))</f>
        <v>43133</v>
      </c>
      <c r="P7" s="34">
        <f>IF(DAY(FebSun1)=1,"",IF(AND(YEAR(FebSun1+6)=CalendarYear,MONTH(FebSun1+6)=2),FebSun1+6,""))</f>
        <v>43134</v>
      </c>
      <c r="Q7" s="34">
        <f>IF(DAY(FebSun1)=1,IF(AND(YEAR(FebSun1)=CalendarYear,MONTH(FebSun1)=2),FebSun1,""),IF(AND(YEAR(FebSun1+7)=CalendarYear,MONTH(FebSun1+7)=2),FebSun1+7,""))</f>
        <v>43135</v>
      </c>
      <c r="R7" s="38"/>
      <c r="S7" s="36">
        <f>IF(DAY(MarSun1)=1,"",IF(AND(YEAR(MarSun1+1)=CalendarYear,MONTH(MarSun1+1)=3),MarSun1+1,""))</f>
      </c>
      <c r="T7" s="36">
        <f>IF(DAY(MarSun1)=1,"",IF(AND(YEAR(MarSun1+2)=CalendarYear,MONTH(MarSun1+2)=3),MarSun1+2,""))</f>
      </c>
      <c r="U7" s="36">
        <f>IF(DAY(MarSun1)=1,"",IF(AND(YEAR(MarSun1+3)=CalendarYear,MONTH(MarSun1+3)=3),MarSun1+3,""))</f>
      </c>
      <c r="V7" s="36">
        <f>IF(DAY(MarSun1)=1,"",IF(AND(YEAR(MarSun1+4)=CalendarYear,MONTH(MarSun1+4)=3),MarSun1+4,""))</f>
        <v>43160</v>
      </c>
      <c r="W7" s="36">
        <f>IF(DAY(MarSun1)=1,"",IF(AND(YEAR(MarSun1+5)=CalendarYear,MONTH(MarSun1+5)=3),MarSun1+5,""))</f>
        <v>43161</v>
      </c>
      <c r="X7" s="34">
        <f>IF(DAY(MarSun1)=1,"",IF(AND(YEAR(MarSun1+6)=CalendarYear,MONTH(MarSun1+6)=3),MarSun1+6,""))</f>
        <v>43162</v>
      </c>
      <c r="Y7" s="34">
        <f>IF(DAY(MarSun1)=1,IF(AND(YEAR(MarSun1)=CalendarYear,MONTH(MarSun1)=3),MarSun1,""),IF(AND(YEAR(MarSun1+7)=CalendarYear,MONTH(MarSun1+7)=3),MarSun1+7,""))</f>
        <v>43163</v>
      </c>
      <c r="Z7" s="12"/>
      <c r="AA7" s="4"/>
    </row>
    <row r="8" spans="1:27" ht="15" customHeight="1">
      <c r="A8" s="4"/>
      <c r="B8" s="11"/>
      <c r="C8" s="34">
        <f>IF(DAY(JanSun1)=1,IF(AND(YEAR(JanSun1+1)=CalendarYear,MONTH(JanSun1+1)=1),JanSun1+1,""),IF(AND(YEAR(JanSun1+8)=CalendarYear,MONTH(JanSun1+8)=1),JanSun1+8,""))</f>
        <v>43108</v>
      </c>
      <c r="D8" s="36">
        <f>IF(DAY(JanSun1)=1,IF(AND(YEAR(JanSun1+2)=CalendarYear,MONTH(JanSun1+2)=1),JanSun1+2,""),IF(AND(YEAR(JanSun1+9)=CalendarYear,MONTH(JanSun1+9)=1),JanSun1+9,""))</f>
        <v>43109</v>
      </c>
      <c r="E8" s="36">
        <f>IF(DAY(JanSun1)=1,IF(AND(YEAR(JanSun1+3)=CalendarYear,MONTH(JanSun1+3)=1),JanSun1+3,""),IF(AND(YEAR(JanSun1+10)=CalendarYear,MONTH(JanSun1+10)=1),JanSun1+10,""))</f>
        <v>43110</v>
      </c>
      <c r="F8" s="36">
        <f>IF(DAY(JanSun1)=1,IF(AND(YEAR(JanSun1+4)=CalendarYear,MONTH(JanSun1+4)=1),JanSun1+4,""),IF(AND(YEAR(JanSun1+11)=CalendarYear,MONTH(JanSun1+11)=1),JanSun1+11,""))</f>
        <v>43111</v>
      </c>
      <c r="G8" s="36">
        <f>IF(DAY(JanSun1)=1,IF(AND(YEAR(JanSun1+5)=CalendarYear,MONTH(JanSun1+5)=1),JanSun1+5,""),IF(AND(YEAR(JanSun1+12)=CalendarYear,MONTH(JanSun1+12)=1),JanSun1+12,""))</f>
        <v>43112</v>
      </c>
      <c r="H8" s="35">
        <f>IF(DAY(JanSun1)=1,IF(AND(YEAR(JanSun1+6)=CalendarYear,MONTH(JanSun1+6)=1),JanSun1+6,""),IF(AND(YEAR(JanSun1+13)=CalendarYear,MONTH(JanSun1+13)=1),JanSun1+13,""))</f>
        <v>43113</v>
      </c>
      <c r="I8" s="34">
        <f>IF(DAY(JanSun1)=1,IF(AND(YEAR(JanSun1+7)=CalendarYear,MONTH(JanSun1+7)=1),JanSun1+7,""),IF(AND(YEAR(JanSun1+14)=CalendarYear,MONTH(JanSun1+14)=1),JanSun1+14,""))</f>
        <v>43114</v>
      </c>
      <c r="J8" s="36"/>
      <c r="K8" s="36">
        <f>IF(DAY(FebSun1)=1,IF(AND(YEAR(FebSun1+1)=CalendarYear,MONTH(FebSun1+1)=2),FebSun1+1,""),IF(AND(YEAR(FebSun1+8)=CalendarYear,MONTH(FebSun1+8)=2),FebSun1+8,""))</f>
        <v>43136</v>
      </c>
      <c r="L8" s="36">
        <f>IF(DAY(FebSun1)=1,IF(AND(YEAR(FebSun1+2)=CalendarYear,MONTH(FebSun1+2)=2),FebSun1+2,""),IF(AND(YEAR(FebSun1+9)=CalendarYear,MONTH(FebSun1+9)=2),FebSun1+9,""))</f>
        <v>43137</v>
      </c>
      <c r="M8" s="36">
        <f>IF(DAY(FebSun1)=1,IF(AND(YEAR(FebSun1+3)=CalendarYear,MONTH(FebSun1+3)=2),FebSun1+3,""),IF(AND(YEAR(FebSun1+10)=CalendarYear,MONTH(FebSun1+10)=2),FebSun1+10,""))</f>
        <v>43138</v>
      </c>
      <c r="N8" s="36">
        <f>IF(DAY(FebSun1)=1,IF(AND(YEAR(FebSun1+4)=CalendarYear,MONTH(FebSun1+4)=2),FebSun1+4,""),IF(AND(YEAR(FebSun1+11)=CalendarYear,MONTH(FebSun1+11)=2),FebSun1+11,""))</f>
        <v>43139</v>
      </c>
      <c r="O8" s="36">
        <f>IF(DAY(FebSun1)=1,IF(AND(YEAR(FebSun1+5)=CalendarYear,MONTH(FebSun1+5)=2),FebSun1+5,""),IF(AND(YEAR(FebSun1+12)=CalendarYear,MONTH(FebSun1+12)=2),FebSun1+12,""))</f>
        <v>43140</v>
      </c>
      <c r="P8" s="34">
        <f>IF(DAY(FebSun1)=1,IF(AND(YEAR(FebSun1+6)=CalendarYear,MONTH(FebSun1+6)=2),FebSun1+6,""),IF(AND(YEAR(FebSun1+13)=CalendarYear,MONTH(FebSun1+13)=2),FebSun1+13,""))</f>
        <v>43141</v>
      </c>
      <c r="Q8" s="34">
        <f>IF(DAY(FebSun1)=1,IF(AND(YEAR(FebSun1+7)=CalendarYear,MONTH(FebSun1+7)=2),FebSun1+7,""),IF(AND(YEAR(FebSun1+14)=CalendarYear,MONTH(FebSun1+14)=2),FebSun1+14,""))</f>
        <v>43142</v>
      </c>
      <c r="R8" s="38"/>
      <c r="S8" s="36">
        <f>IF(DAY(MarSun1)=1,IF(AND(YEAR(MarSun1+1)=CalendarYear,MONTH(MarSun1+1)=3),MarSun1+1,""),IF(AND(YEAR(MarSun1+8)=CalendarYear,MONTH(MarSun1+8)=3),MarSun1+8,""))</f>
        <v>43164</v>
      </c>
      <c r="T8" s="36">
        <f>IF(DAY(MarSun1)=1,IF(AND(YEAR(MarSun1+2)=CalendarYear,MONTH(MarSun1+2)=3),MarSun1+2,""),IF(AND(YEAR(MarSun1+9)=CalendarYear,MONTH(MarSun1+9)=3),MarSun1+9,""))</f>
        <v>43165</v>
      </c>
      <c r="U8" s="42">
        <f>IF(DAY(MarSun1)=1,IF(AND(YEAR(MarSun1+3)=CalendarYear,MONTH(MarSun1+3)=3),MarSun1+3,""),IF(AND(YEAR(MarSun1+10)=CalendarYear,MONTH(MarSun1+10)=3),MarSun1+10,""))</f>
        <v>43166</v>
      </c>
      <c r="V8" s="33">
        <f>IF(DAY(MarSun1)=1,IF(AND(YEAR(MarSun1+4)=CalendarYear,MONTH(MarSun1+4)=3),MarSun1+4,""),IF(AND(YEAR(MarSun1+11)=CalendarYear,MONTH(MarSun1+11)=3),MarSun1+11,""))</f>
        <v>43167</v>
      </c>
      <c r="W8" s="34">
        <f>IF(DAY(MarSun1)=1,IF(AND(YEAR(MarSun1+5)=CalendarYear,MONTH(MarSun1+5)=3),MarSun1+5,""),IF(AND(YEAR(MarSun1+12)=CalendarYear,MONTH(MarSun1+12)=3),MarSun1+12,""))</f>
        <v>43168</v>
      </c>
      <c r="X8" s="34">
        <f>IF(DAY(MarSun1)=1,IF(AND(YEAR(MarSun1+6)=CalendarYear,MONTH(MarSun1+6)=3),MarSun1+6,""),IF(AND(YEAR(MarSun1+13)=CalendarYear,MONTH(MarSun1+13)=3),MarSun1+13,""))</f>
        <v>43169</v>
      </c>
      <c r="Y8" s="34">
        <f>IF(DAY(MarSun1)=1,IF(AND(YEAR(MarSun1+7)=CalendarYear,MONTH(MarSun1+7)=3),MarSun1+7,""),IF(AND(YEAR(MarSun1+14)=CalendarYear,MONTH(MarSun1+14)=3),MarSun1+14,""))</f>
        <v>43170</v>
      </c>
      <c r="Z8" s="12"/>
      <c r="AA8" s="4"/>
    </row>
    <row r="9" spans="1:27" ht="15" customHeight="1">
      <c r="A9" s="4"/>
      <c r="B9" s="11"/>
      <c r="C9" s="36">
        <f>IF(DAY(JanSun1)=1,IF(AND(YEAR(JanSun1+8)=CalendarYear,MONTH(JanSun1+8)=1),JanSun1+8,""),IF(AND(YEAR(JanSun1+15)=CalendarYear,MONTH(JanSun1+15)=1),JanSun1+15,""))</f>
        <v>43115</v>
      </c>
      <c r="D9" s="36">
        <f>IF(DAY(JanSun1)=1,IF(AND(YEAR(JanSun1+9)=CalendarYear,MONTH(JanSun1+9)=1),JanSun1+9,""),IF(AND(YEAR(JanSun1+16)=CalendarYear,MONTH(JanSun1+16)=1),JanSun1+16,""))</f>
        <v>43116</v>
      </c>
      <c r="E9" s="36">
        <f>IF(DAY(JanSun1)=1,IF(AND(YEAR(JanSun1+10)=CalendarYear,MONTH(JanSun1+10)=1),JanSun1+10,""),IF(AND(YEAR(JanSun1+17)=CalendarYear,MONTH(JanSun1+17)=1),JanSun1+17,""))</f>
        <v>43117</v>
      </c>
      <c r="F9" s="36">
        <f>IF(DAY(JanSun1)=1,IF(AND(YEAR(JanSun1+11)=CalendarYear,MONTH(JanSun1+11)=1),JanSun1+11,""),IF(AND(YEAR(JanSun1+18)=CalendarYear,MONTH(JanSun1+18)=1),JanSun1+18,""))</f>
        <v>43118</v>
      </c>
      <c r="G9" s="36">
        <f>IF(DAY(JanSun1)=1,IF(AND(YEAR(JanSun1+12)=CalendarYear,MONTH(JanSun1+12)=1),JanSun1+12,""),IF(AND(YEAR(JanSun1+19)=CalendarYear,MONTH(JanSun1+19)=1),JanSun1+19,""))</f>
        <v>43119</v>
      </c>
      <c r="H9" s="35">
        <f>IF(DAY(JanSun1)=1,IF(AND(YEAR(JanSun1+13)=CalendarYear,MONTH(JanSun1+13)=1),JanSun1+13,""),IF(AND(YEAR(JanSun1+20)=CalendarYear,MONTH(JanSun1+20)=1),JanSun1+20,""))</f>
        <v>43120</v>
      </c>
      <c r="I9" s="34">
        <f>IF(DAY(JanSun1)=1,IF(AND(YEAR(JanSun1+14)=CalendarYear,MONTH(JanSun1+14)=1),JanSun1+14,""),IF(AND(YEAR(JanSun1+21)=CalendarYear,MONTH(JanSun1+21)=1),JanSun1+21,""))</f>
        <v>43121</v>
      </c>
      <c r="J9" s="36"/>
      <c r="K9" s="36">
        <f>IF(DAY(FebSun1)=1,IF(AND(YEAR(FebSun1+8)=CalendarYear,MONTH(FebSun1+8)=2),FebSun1+8,""),IF(AND(YEAR(FebSun1+15)=CalendarYear,MONTH(FebSun1+15)=2),FebSun1+15,""))</f>
        <v>43143</v>
      </c>
      <c r="L9" s="36">
        <f>IF(DAY(FebSun1)=1,IF(AND(YEAR(FebSun1+9)=CalendarYear,MONTH(FebSun1+9)=2),FebSun1+9,""),IF(AND(YEAR(FebSun1+16)=CalendarYear,MONTH(FebSun1+16)=2),FebSun1+16,""))</f>
        <v>43144</v>
      </c>
      <c r="M9" s="36">
        <f>IF(DAY(FebSun1)=1,IF(AND(YEAR(FebSun1+10)=CalendarYear,MONTH(FebSun1+10)=2),FebSun1+10,""),IF(AND(YEAR(FebSun1+17)=CalendarYear,MONTH(FebSun1+17)=2),FebSun1+17,""))</f>
        <v>43145</v>
      </c>
      <c r="N9" s="36">
        <f>IF(DAY(FebSun1)=1,IF(AND(YEAR(FebSun1+11)=CalendarYear,MONTH(FebSun1+11)=2),FebSun1+11,""),IF(AND(YEAR(FebSun1+18)=CalendarYear,MONTH(FebSun1+18)=2),FebSun1+18,""))</f>
        <v>43146</v>
      </c>
      <c r="O9" s="36">
        <f>IF(DAY(FebSun1)=1,IF(AND(YEAR(FebSun1+12)=CalendarYear,MONTH(FebSun1+12)=2),FebSun1+12,""),IF(AND(YEAR(FebSun1+19)=CalendarYear,MONTH(FebSun1+19)=2),FebSun1+19,""))</f>
        <v>43147</v>
      </c>
      <c r="P9" s="34">
        <f>IF(DAY(FebSun1)=1,IF(AND(YEAR(FebSun1+13)=CalendarYear,MONTH(FebSun1+13)=2),FebSun1+13,""),IF(AND(YEAR(FebSun1+20)=CalendarYear,MONTH(FebSun1+20)=2),FebSun1+20,""))</f>
        <v>43148</v>
      </c>
      <c r="Q9" s="34">
        <f>IF(DAY(FebSun1)=1,IF(AND(YEAR(FebSun1+14)=CalendarYear,MONTH(FebSun1+14)=2),FebSun1+14,""),IF(AND(YEAR(FebSun1+21)=CalendarYear,MONTH(FebSun1+21)=2),FebSun1+21,""))</f>
        <v>43149</v>
      </c>
      <c r="R9" s="38"/>
      <c r="S9" s="36">
        <f>IF(DAY(MarSun1)=1,IF(AND(YEAR(MarSun1+8)=CalendarYear,MONTH(MarSun1+8)=3),MarSun1+8,""),IF(AND(YEAR(MarSun1+15)=CalendarYear,MONTH(MarSun1+15)=3),MarSun1+15,""))</f>
        <v>43171</v>
      </c>
      <c r="T9" s="36">
        <f>IF(DAY(MarSun1)=1,IF(AND(YEAR(MarSun1+9)=CalendarYear,MONTH(MarSun1+9)=3),MarSun1+9,""),IF(AND(YEAR(MarSun1+16)=CalendarYear,MONTH(MarSun1+16)=3),MarSun1+16,""))</f>
        <v>43172</v>
      </c>
      <c r="U9" s="36">
        <f>IF(DAY(MarSun1)=1,IF(AND(YEAR(MarSun1+10)=CalendarYear,MONTH(MarSun1+10)=3),MarSun1+10,""),IF(AND(YEAR(MarSun1+17)=CalendarYear,MONTH(MarSun1+17)=3),MarSun1+17,""))</f>
        <v>43173</v>
      </c>
      <c r="V9" s="36">
        <f>IF(DAY(MarSun1)=1,IF(AND(YEAR(MarSun1+11)=CalendarYear,MONTH(MarSun1+11)=3),MarSun1+11,""),IF(AND(YEAR(MarSun1+18)=CalendarYear,MONTH(MarSun1+18)=3),MarSun1+18,""))</f>
        <v>43174</v>
      </c>
      <c r="W9" s="36">
        <f>IF(DAY(MarSun1)=1,IF(AND(YEAR(MarSun1+12)=CalendarYear,MONTH(MarSun1+12)=3),MarSun1+12,""),IF(AND(YEAR(MarSun1+19)=CalendarYear,MONTH(MarSun1+19)=3),MarSun1+19,""))</f>
        <v>43175</v>
      </c>
      <c r="X9" s="34">
        <f>IF(DAY(MarSun1)=1,IF(AND(YEAR(MarSun1+13)=CalendarYear,MONTH(MarSun1+13)=3),MarSun1+13,""),IF(AND(YEAR(MarSun1+20)=CalendarYear,MONTH(MarSun1+20)=3),MarSun1+20,""))</f>
        <v>43176</v>
      </c>
      <c r="Y9" s="34">
        <f>IF(DAY(MarSun1)=1,IF(AND(YEAR(MarSun1+14)=CalendarYear,MONTH(MarSun1+14)=3),MarSun1+14,""),IF(AND(YEAR(MarSun1+21)=CalendarYear,MONTH(MarSun1+21)=3),MarSun1+21,""))</f>
        <v>43177</v>
      </c>
      <c r="Z9" s="12"/>
      <c r="AA9" s="4"/>
    </row>
    <row r="10" spans="1:36" ht="15" customHeight="1">
      <c r="A10" s="4"/>
      <c r="B10" s="11"/>
      <c r="C10" s="36">
        <f>IF(DAY(JanSun1)=1,IF(AND(YEAR(JanSun1+15)=CalendarYear,MONTH(JanSun1+15)=1),JanSun1+15,""),IF(AND(YEAR(JanSun1+22)=CalendarYear,MONTH(JanSun1+22)=1),JanSun1+22,""))</f>
        <v>43122</v>
      </c>
      <c r="D10" s="36">
        <f>IF(DAY(JanSun1)=1,IF(AND(YEAR(JanSun1+16)=CalendarYear,MONTH(JanSun1+16)=1),JanSun1+16,""),IF(AND(YEAR(JanSun1+23)=CalendarYear,MONTH(JanSun1+23)=1),JanSun1+23,""))</f>
        <v>43123</v>
      </c>
      <c r="E10" s="36">
        <f>IF(DAY(JanSun1)=1,IF(AND(YEAR(JanSun1+17)=CalendarYear,MONTH(JanSun1+17)=1),JanSun1+17,""),IF(AND(YEAR(JanSun1+24)=CalendarYear,MONTH(JanSun1+24)=1),JanSun1+24,""))</f>
        <v>43124</v>
      </c>
      <c r="F10" s="36">
        <f>IF(DAY(JanSun1)=1,IF(AND(YEAR(JanSun1+18)=CalendarYear,MONTH(JanSun1+18)=1),JanSun1+18,""),IF(AND(YEAR(JanSun1+25)=CalendarYear,MONTH(JanSun1+25)=1),JanSun1+25,""))</f>
        <v>43125</v>
      </c>
      <c r="G10" s="36">
        <f>IF(DAY(JanSun1)=1,IF(AND(YEAR(JanSun1+19)=CalendarYear,MONTH(JanSun1+19)=1),JanSun1+19,""),IF(AND(YEAR(JanSun1+26)=CalendarYear,MONTH(JanSun1+26)=1),JanSun1+26,""))</f>
        <v>43126</v>
      </c>
      <c r="H10" s="35">
        <f>IF(DAY(JanSun1)=1,IF(AND(YEAR(JanSun1+20)=CalendarYear,MONTH(JanSun1+20)=1),JanSun1+20,""),IF(AND(YEAR(JanSun1+27)=CalendarYear,MONTH(JanSun1+27)=1),JanSun1+27,""))</f>
        <v>43127</v>
      </c>
      <c r="I10" s="34">
        <f>IF(DAY(JanSun1)=1,IF(AND(YEAR(JanSun1+21)=CalendarYear,MONTH(JanSun1+21)=1),JanSun1+21,""),IF(AND(YEAR(JanSun1+28)=CalendarYear,MONTH(JanSun1+28)=1),JanSun1+28,""))</f>
        <v>43128</v>
      </c>
      <c r="J10" s="36"/>
      <c r="K10" s="36">
        <f>IF(DAY(FebSun1)=1,IF(AND(YEAR(FebSun1+15)=CalendarYear,MONTH(FebSun1+15)=2),FebSun1+15,""),IF(AND(YEAR(FebSun1+22)=CalendarYear,MONTH(FebSun1+22)=2),FebSun1+22,""))</f>
        <v>43150</v>
      </c>
      <c r="L10" s="36">
        <f>IF(DAY(FebSun1)=1,IF(AND(YEAR(FebSun1+16)=CalendarYear,MONTH(FebSun1+16)=2),FebSun1+16,""),IF(AND(YEAR(FebSun1+23)=CalendarYear,MONTH(FebSun1+23)=2),FebSun1+23,""))</f>
        <v>43151</v>
      </c>
      <c r="M10" s="36">
        <f>IF(DAY(FebSun1)=1,IF(AND(YEAR(FebSun1+17)=CalendarYear,MONTH(FebSun1+17)=2),FebSun1+17,""),IF(AND(YEAR(FebSun1+24)=CalendarYear,MONTH(FebSun1+24)=2),FebSun1+24,""))</f>
        <v>43152</v>
      </c>
      <c r="N10" s="42">
        <f>IF(DAY(FebSun1)=1,IF(AND(YEAR(FebSun1+18)=CalendarYear,MONTH(FebSun1+18)=2),FebSun1+18,""),IF(AND(YEAR(FebSun1+25)=CalendarYear,MONTH(FebSun1+25)=2),FebSun1+25,""))</f>
        <v>43153</v>
      </c>
      <c r="O10" s="33">
        <f>IF(DAY(FebSun1)=1,IF(AND(YEAR(FebSun1+19)=CalendarYear,MONTH(FebSun1+19)=2),FebSun1+19,""),IF(AND(YEAR(FebSun1+26)=CalendarYear,MONTH(FebSun1+26)=2),FebSun1+26,""))</f>
        <v>43154</v>
      </c>
      <c r="P10" s="34">
        <f>IF(DAY(FebSun1)=1,IF(AND(YEAR(FebSun1+20)=CalendarYear,MONTH(FebSun1+20)=2),FebSun1+20,""),IF(AND(YEAR(FebSun1+27)=CalendarYear,MONTH(FebSun1+27)=2),FebSun1+27,""))</f>
        <v>43155</v>
      </c>
      <c r="Q10" s="34">
        <f>IF(DAY(FebSun1)=1,IF(AND(YEAR(FebSun1+21)=CalendarYear,MONTH(FebSun1+21)=2),FebSun1+21,""),IF(AND(YEAR(FebSun1+28)=CalendarYear,MONTH(FebSun1+28)=2),FebSun1+28,""))</f>
        <v>43156</v>
      </c>
      <c r="R10" s="38"/>
      <c r="S10" s="36">
        <f>IF(DAY(MarSun1)=1,IF(AND(YEAR(MarSun1+15)=CalendarYear,MONTH(MarSun1+15)=3),MarSun1+15,""),IF(AND(YEAR(MarSun1+22)=CalendarYear,MONTH(MarSun1+22)=3),MarSun1+22,""))</f>
        <v>43178</v>
      </c>
      <c r="T10" s="36">
        <f>IF(DAY(MarSun1)=1,IF(AND(YEAR(MarSun1+16)=CalendarYear,MONTH(MarSun1+16)=3),MarSun1+16,""),IF(AND(YEAR(MarSun1+23)=CalendarYear,MONTH(MarSun1+23)=3),MarSun1+23,""))</f>
        <v>43179</v>
      </c>
      <c r="U10" s="36">
        <f>IF(DAY(MarSun1)=1,IF(AND(YEAR(MarSun1+17)=CalendarYear,MONTH(MarSun1+17)=3),MarSun1+17,""),IF(AND(YEAR(MarSun1+24)=CalendarYear,MONTH(MarSun1+24)=3),MarSun1+24,""))</f>
        <v>43180</v>
      </c>
      <c r="V10" s="36">
        <f>IF(DAY(MarSun1)=1,IF(AND(YEAR(MarSun1+18)=CalendarYear,MONTH(MarSun1+18)=3),MarSun1+18,""),IF(AND(YEAR(MarSun1+25)=CalendarYear,MONTH(MarSun1+25)=3),MarSun1+25,""))</f>
        <v>43181</v>
      </c>
      <c r="W10" s="36">
        <f>IF(DAY(MarSun1)=1,IF(AND(YEAR(MarSun1+19)=CalendarYear,MONTH(MarSun1+19)=3),MarSun1+19,""),IF(AND(YEAR(MarSun1+26)=CalendarYear,MONTH(MarSun1+26)=3),MarSun1+26,""))</f>
        <v>43182</v>
      </c>
      <c r="X10" s="34">
        <f>IF(DAY(MarSun1)=1,IF(AND(YEAR(MarSun1+20)=CalendarYear,MONTH(MarSun1+20)=3),MarSun1+20,""),IF(AND(YEAR(MarSun1+27)=CalendarYear,MONTH(MarSun1+27)=3),MarSun1+27,""))</f>
        <v>43183</v>
      </c>
      <c r="Y10" s="34">
        <f>IF(DAY(MarSun1)=1,IF(AND(YEAR(MarSun1+21)=CalendarYear,MONTH(MarSun1+21)=3),MarSun1+21,""),IF(AND(YEAR(MarSun1+28)=CalendarYear,MONTH(MarSun1+28)=3),MarSun1+28,""))</f>
        <v>43184</v>
      </c>
      <c r="Z10" s="12"/>
      <c r="AA10" s="4"/>
      <c r="AJ10" s="2"/>
    </row>
    <row r="11" spans="1:36" ht="15" customHeight="1">
      <c r="A11" s="4"/>
      <c r="B11" s="11"/>
      <c r="C11" s="36">
        <f>IF(DAY(JanSun1)=1,IF(AND(YEAR(JanSun1+22)=CalendarYear,MONTH(JanSun1+22)=1),JanSun1+22,""),IF(AND(YEAR(JanSun1+29)=CalendarYear,MONTH(JanSun1+29)=1),JanSun1+29,""))</f>
        <v>43129</v>
      </c>
      <c r="D11" s="36">
        <f>IF(DAY(JanSun1)=1,IF(AND(YEAR(JanSun1+23)=CalendarYear,MONTH(JanSun1+23)=1),JanSun1+23,""),IF(AND(YEAR(JanSun1+30)=CalendarYear,MONTH(JanSun1+30)=1),JanSun1+30,""))</f>
        <v>43130</v>
      </c>
      <c r="E11" s="36">
        <f>IF(DAY(JanSun1)=1,IF(AND(YEAR(JanSun1+24)=CalendarYear,MONTH(JanSun1+24)=1),JanSun1+24,""),IF(AND(YEAR(JanSun1+31)=CalendarYear,MONTH(JanSun1+31)=1),JanSun1+31,""))</f>
        <v>43131</v>
      </c>
      <c r="F11" s="36">
        <f>IF(DAY(JanSun1)=1,IF(AND(YEAR(JanSun1+25)=CalendarYear,MONTH(JanSun1+25)=1),JanSun1+25,""),IF(AND(YEAR(JanSun1+32)=CalendarYear,MONTH(JanSun1+32)=1),JanSun1+32,""))</f>
      </c>
      <c r="G11" s="36">
        <f>IF(DAY(JanSun1)=1,IF(AND(YEAR(JanSun1+26)=CalendarYear,MONTH(JanSun1+26)=1),JanSun1+26,""),IF(AND(YEAR(JanSun1+33)=CalendarYear,MONTH(JanSun1+33)=1),JanSun1+33,""))</f>
      </c>
      <c r="H11" s="36">
        <f>IF(DAY(JanSun1)=1,IF(AND(YEAR(JanSun1+27)=CalendarYear,MONTH(JanSun1+27)=1),JanSun1+27,""),IF(AND(YEAR(JanSun1+34)=CalendarYear,MONTH(JanSun1+34)=1),JanSun1+34,""))</f>
      </c>
      <c r="I11" s="36">
        <f>IF(DAY(JanSun1)=1,IF(AND(YEAR(JanSun1+28)=CalendarYear,MONTH(JanSun1+28)=1),JanSun1+28,""),IF(AND(YEAR(JanSun1+35)=CalendarYear,MONTH(JanSun1+35)=1),JanSun1+35,""))</f>
      </c>
      <c r="J11" s="36"/>
      <c r="K11" s="36">
        <f>IF(DAY(FebSun1)=1,IF(AND(YEAR(FebSun1+22)=CalendarYear,MONTH(FebSun1+22)=2),FebSun1+22,""),IF(AND(YEAR(FebSun1+29)=CalendarYear,MONTH(FebSun1+29)=2),FebSun1+29,""))</f>
        <v>43157</v>
      </c>
      <c r="L11" s="36">
        <f>IF(DAY(FebSun1)=1,IF(AND(YEAR(FebSun1+23)=CalendarYear,MONTH(FebSun1+23)=2),FebSun1+23,""),IF(AND(YEAR(FebSun1+30)=CalendarYear,MONTH(FebSun1+30)=2),FebSun1+30,""))</f>
        <v>43158</v>
      </c>
      <c r="M11" s="36">
        <f>IF(DAY(FebSun1)=1,IF(AND(YEAR(FebSun1+24)=CalendarYear,MONTH(FebSun1+24)=2),FebSun1+24,""),IF(AND(YEAR(FebSun1+31)=CalendarYear,MONTH(FebSun1+31)=2),FebSun1+31,""))</f>
        <v>43159</v>
      </c>
      <c r="N11" s="36">
        <f>IF(DAY(FebSun1)=1,IF(AND(YEAR(FebSun1+25)=CalendarYear,MONTH(FebSun1+25)=2),FebSun1+25,""),IF(AND(YEAR(FebSun1+32)=CalendarYear,MONTH(FebSun1+32)=2),FebSun1+32,""))</f>
      </c>
      <c r="O11" s="36">
        <f>IF(DAY(FebSun1)=1,IF(AND(YEAR(FebSun1+26)=CalendarYear,MONTH(FebSun1+26)=2),FebSun1+26,""),IF(AND(YEAR(FebSun1+33)=CalendarYear,MONTH(FebSun1+33)=2),FebSun1+33,""))</f>
      </c>
      <c r="P11" s="36">
        <f>IF(DAY(FebSun1)=1,IF(AND(YEAR(FebSun1+27)=CalendarYear,MONTH(FebSun1+27)=2),FebSun1+27,""),IF(AND(YEAR(FebSun1+34)=CalendarYear,MONTH(FebSun1+34)=2),FebSun1+34,""))</f>
      </c>
      <c r="Q11" s="36">
        <f>IF(DAY(FebSun1)=1,IF(AND(YEAR(FebSun1+28)=CalendarYear,MONTH(FebSun1+28)=2),FebSun1+28,""),IF(AND(YEAR(FebSun1+35)=CalendarYear,MONTH(FebSun1+35)=2),FebSun1+35,""))</f>
      </c>
      <c r="R11" s="38"/>
      <c r="S11" s="36">
        <f>IF(DAY(MarSun1)=1,IF(AND(YEAR(MarSun1+22)=CalendarYear,MONTH(MarSun1+22)=3),MarSun1+22,""),IF(AND(YEAR(MarSun1+29)=CalendarYear,MONTH(MarSun1+29)=3),MarSun1+29,""))</f>
        <v>43185</v>
      </c>
      <c r="T11" s="36">
        <f>IF(DAY(MarSun1)=1,IF(AND(YEAR(MarSun1+23)=CalendarYear,MONTH(MarSun1+23)=3),MarSun1+23,""),IF(AND(YEAR(MarSun1+30)=CalendarYear,MONTH(MarSun1+30)=3),MarSun1+30,""))</f>
        <v>43186</v>
      </c>
      <c r="U11" s="36">
        <f>IF(DAY(MarSun1)=1,IF(AND(YEAR(MarSun1+24)=CalendarYear,MONTH(MarSun1+24)=3),MarSun1+24,""),IF(AND(YEAR(MarSun1+31)=CalendarYear,MONTH(MarSun1+31)=3),MarSun1+31,""))</f>
        <v>43187</v>
      </c>
      <c r="V11" s="36">
        <f>IF(DAY(MarSun1)=1,IF(AND(YEAR(MarSun1+25)=CalendarYear,MONTH(MarSun1+25)=3),MarSun1+25,""),IF(AND(YEAR(MarSun1+32)=CalendarYear,MONTH(MarSun1+32)=3),MarSun1+32,""))</f>
        <v>43188</v>
      </c>
      <c r="W11" s="36">
        <f>IF(DAY(MarSun1)=1,IF(AND(YEAR(MarSun1+26)=CalendarYear,MONTH(MarSun1+26)=3),MarSun1+26,""),IF(AND(YEAR(MarSun1+33)=CalendarYear,MONTH(MarSun1+33)=3),MarSun1+33,""))</f>
        <v>43189</v>
      </c>
      <c r="X11" s="34">
        <f>IF(DAY(MarSun1)=1,IF(AND(YEAR(MarSun1+27)=CalendarYear,MONTH(MarSun1+27)=3),MarSun1+27,""),IF(AND(YEAR(MarSun1+34)=CalendarYear,MONTH(MarSun1+34)=3),MarSun1+34,""))</f>
        <v>43190</v>
      </c>
      <c r="Y11" s="36">
        <f>IF(DAY(MarSun1)=1,IF(AND(YEAR(MarSun1+28)=CalendarYear,MONTH(MarSun1+28)=3),MarSun1+28,""),IF(AND(YEAR(MarSun1+35)=CalendarYear,MONTH(MarSun1+35)=3),MarSun1+35,""))</f>
      </c>
      <c r="Z11" s="12"/>
      <c r="AA11" s="4"/>
      <c r="AJ11" s="2"/>
    </row>
    <row r="12" spans="1:29" ht="15" customHeight="1">
      <c r="A12" s="4"/>
      <c r="B12" s="56"/>
      <c r="C12" s="54"/>
      <c r="D12" s="54"/>
      <c r="E12" s="54"/>
      <c r="F12" s="54"/>
      <c r="G12" s="54"/>
      <c r="H12" s="54"/>
      <c r="I12" s="54"/>
      <c r="J12" s="54"/>
      <c r="K12" s="55"/>
      <c r="L12" s="55"/>
      <c r="M12" s="55"/>
      <c r="N12" s="55"/>
      <c r="O12" s="55"/>
      <c r="P12" s="55"/>
      <c r="Q12" s="55"/>
      <c r="R12" s="54"/>
      <c r="S12" s="36"/>
      <c r="T12" s="36"/>
      <c r="U12" s="55"/>
      <c r="V12" s="55"/>
      <c r="W12" s="55"/>
      <c r="X12" s="55"/>
      <c r="Y12" s="55"/>
      <c r="Z12" s="56"/>
      <c r="AA12" s="4"/>
      <c r="AB12" s="3"/>
      <c r="AC12" s="2"/>
    </row>
    <row r="13" spans="1:29" ht="15" customHeight="1">
      <c r="A13" s="4"/>
      <c r="C13" s="77" t="s">
        <v>34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66"/>
      <c r="AA13" s="4"/>
      <c r="AC13" s="2"/>
    </row>
    <row r="14" spans="1:29" ht="15" customHeight="1">
      <c r="A14" s="4"/>
      <c r="B14" s="56"/>
      <c r="C14" s="78" t="s">
        <v>31</v>
      </c>
      <c r="D14" s="79"/>
      <c r="E14" s="79"/>
      <c r="F14" s="79"/>
      <c r="G14" s="80"/>
      <c r="H14" s="87">
        <v>136</v>
      </c>
      <c r="I14" s="87"/>
      <c r="J14" s="88"/>
      <c r="K14" s="89">
        <v>151</v>
      </c>
      <c r="L14" s="89"/>
      <c r="M14" s="89"/>
      <c r="N14" s="89"/>
      <c r="O14" s="89"/>
      <c r="P14" s="89"/>
      <c r="Q14" s="89"/>
      <c r="R14" s="82"/>
      <c r="S14" s="90">
        <v>159</v>
      </c>
      <c r="T14" s="90"/>
      <c r="U14" s="90"/>
      <c r="V14" s="90"/>
      <c r="W14" s="90"/>
      <c r="X14" s="90"/>
      <c r="Y14" s="90"/>
      <c r="Z14" s="56"/>
      <c r="AA14" s="4"/>
      <c r="AC14" s="2"/>
    </row>
    <row r="15" spans="1:29" ht="15" customHeight="1">
      <c r="A15" s="4"/>
      <c r="B15" s="56"/>
      <c r="C15" s="78" t="s">
        <v>32</v>
      </c>
      <c r="D15" s="79"/>
      <c r="E15" s="79"/>
      <c r="F15" s="79"/>
      <c r="G15" s="80"/>
      <c r="H15" s="87">
        <v>122.4</v>
      </c>
      <c r="I15" s="87"/>
      <c r="J15" s="82"/>
      <c r="K15" s="89">
        <v>135.8</v>
      </c>
      <c r="L15" s="89"/>
      <c r="M15" s="89"/>
      <c r="N15" s="89"/>
      <c r="O15" s="89"/>
      <c r="P15" s="89"/>
      <c r="Q15" s="89"/>
      <c r="R15" s="82"/>
      <c r="S15" s="90">
        <v>143</v>
      </c>
      <c r="T15" s="90"/>
      <c r="U15" s="90"/>
      <c r="V15" s="90"/>
      <c r="W15" s="90"/>
      <c r="X15" s="90"/>
      <c r="Y15" s="90"/>
      <c r="Z15" s="56"/>
      <c r="AA15" s="4"/>
      <c r="AC15" s="2"/>
    </row>
    <row r="16" spans="1:29" ht="15" customHeight="1">
      <c r="A16" s="4"/>
      <c r="B16" s="56"/>
      <c r="C16" s="78" t="s">
        <v>33</v>
      </c>
      <c r="D16" s="79"/>
      <c r="E16" s="79"/>
      <c r="F16" s="79"/>
      <c r="G16" s="80"/>
      <c r="H16" s="87">
        <v>81.6</v>
      </c>
      <c r="I16" s="87"/>
      <c r="J16" s="82"/>
      <c r="K16" s="89">
        <v>90.2</v>
      </c>
      <c r="L16" s="89"/>
      <c r="M16" s="89"/>
      <c r="N16" s="89"/>
      <c r="O16" s="89"/>
      <c r="P16" s="89"/>
      <c r="Q16" s="89"/>
      <c r="R16" s="82"/>
      <c r="S16" s="90">
        <v>95</v>
      </c>
      <c r="T16" s="90"/>
      <c r="U16" s="90"/>
      <c r="V16" s="90"/>
      <c r="W16" s="90"/>
      <c r="X16" s="90"/>
      <c r="Y16" s="90"/>
      <c r="Z16" s="56"/>
      <c r="AA16" s="4"/>
      <c r="AC16" s="2"/>
    </row>
    <row r="17" spans="1:29" ht="15" customHeight="1">
      <c r="A17" s="4"/>
      <c r="B17" s="11"/>
      <c r="C17" s="91">
        <f>IF(DAY(JanSun1)=1,IF(AND(YEAR(JanSun1+29)=CalendarYear,MONTH(JanSun1+29)=1),JanSun1+29,""),IF(AND(YEAR(JanSun1+36)=CalendarYear,MONTH(JanSun1+36)=1),JanSun1+36,""))</f>
      </c>
      <c r="D17" s="91">
        <f>IF(DAY(JanSun1)=1,IF(AND(YEAR(JanSun1+30)=CalendarYear,MONTH(JanSun1+30)=1),JanSun1+30,""),IF(AND(YEAR(JanSun1+37)=CalendarYear,MONTH(JanSun1+37)=1),JanSun1+37,""))</f>
      </c>
      <c r="E17" s="91">
        <f>IF(DAY(JanSun1)=1,IF(AND(YEAR(JanSun1+31)=CalendarYear,MONTH(JanSun1+31)=1),JanSun1+31,""),IF(AND(YEAR(JanSun1+38)=CalendarYear,MONTH(JanSun1+38)=1),JanSun1+38,""))</f>
      </c>
      <c r="F17" s="91">
        <f>IF(DAY(JanSun1)=1,IF(AND(YEAR(JanSun1+32)=CalendarYear,MONTH(JanSun1+32)=1),JanSun1+32,""),IF(AND(YEAR(JanSun1+39)=CalendarYear,MONTH(JanSun1+39)=1),JanSun1+39,""))</f>
      </c>
      <c r="G17" s="91">
        <f>IF(DAY(JanSun1)=1,IF(AND(YEAR(JanSun1+33)=CalendarYear,MONTH(JanSun1+33)=1),JanSun1+33,""),IF(AND(YEAR(JanSun1+40)=CalendarYear,MONTH(JanSun1+40)=1),JanSun1+40,""))</f>
      </c>
      <c r="H17" s="91">
        <f>IF(DAY(JanSun1)=1,IF(AND(YEAR(JanSun1+34)=CalendarYear,MONTH(JanSun1+34)=1),JanSun1+34,""),IF(AND(YEAR(JanSun1+41)=CalendarYear,MONTH(JanSun1+41)=1),JanSun1+41,""))</f>
      </c>
      <c r="I17" s="91">
        <f>IF(DAY(JanSun1)=1,IF(AND(YEAR(JanSun1+35)=CalendarYear,MONTH(JanSun1+35)=1),JanSun1+35,""),IF(AND(YEAR(JanSun1+42)=CalendarYear,MONTH(JanSun1+42)=1),JanSun1+42,""))</f>
      </c>
      <c r="J17" s="91"/>
      <c r="K17" s="91">
        <f>IF(DAY(FebSun1)=1,IF(AND(YEAR(FebSun1+29)=CalendarYear,MONTH(FebSun1+29)=2),FebSun1+29,""),IF(AND(YEAR(FebSun1+36)=CalendarYear,MONTH(FebSun1+36)=2),FebSun1+36,""))</f>
      </c>
      <c r="L17" s="91">
        <f>IF(DAY(FebSun1)=1,IF(AND(YEAR(FebSun1+30)=CalendarYear,MONTH(FebSun1+30)=2),FebSun1+30,""),IF(AND(YEAR(FebSun1+37)=CalendarYear,MONTH(FebSun1+37)=2),FebSun1+37,""))</f>
      </c>
      <c r="M17" s="91">
        <f>IF(DAY(FebSun1)=1,IF(AND(YEAR(FebSun1+31)=CalendarYear,MONTH(FebSun1+31)=2),FebSun1+31,""),IF(AND(YEAR(FebSun1+38)=CalendarYear,MONTH(FebSun1+38)=2),FebSun1+38,""))</f>
      </c>
      <c r="N17" s="91">
        <f>IF(DAY(FebSun1)=1,IF(AND(YEAR(FebSun1+32)=CalendarYear,MONTH(FebSun1+32)=2),FebSun1+32,""),IF(AND(YEAR(FebSun1+39)=CalendarYear,MONTH(FebSun1+39)=2),FebSun1+39,""))</f>
      </c>
      <c r="O17" s="91">
        <f>IF(DAY(FebSun1)=1,IF(AND(YEAR(FebSun1+33)=CalendarYear,MONTH(FebSun1+33)=2),FebSun1+33,""),IF(AND(YEAR(FebSun1+40)=CalendarYear,MONTH(FebSun1+40)=2),FebSun1+40,""))</f>
      </c>
      <c r="P17" s="91">
        <f>IF(DAY(FebSun1)=1,IF(AND(YEAR(FebSun1+34)=CalendarYear,MONTH(FebSun1+34)=2),FebSun1+34,""),IF(AND(YEAR(FebSun1+41)=CalendarYear,MONTH(FebSun1+41)=2),FebSun1+41,""))</f>
      </c>
      <c r="Q17" s="91">
        <f>IF(DAY(FebSun1)=1,IF(AND(YEAR(FebSun1+35)=CalendarYear,MONTH(FebSun1+35)=2),FebSun1+35,""),IF(AND(YEAR(FebSun1+42)=CalendarYear,MONTH(FebSun1+42)=2),FebSun1+42,""))</f>
      </c>
      <c r="R17" s="92"/>
      <c r="S17" s="93"/>
      <c r="T17" s="93"/>
      <c r="U17" s="92"/>
      <c r="V17" s="93"/>
      <c r="W17" s="93"/>
      <c r="X17" s="93"/>
      <c r="Y17" s="93"/>
      <c r="Z17" s="59"/>
      <c r="AA17" s="6"/>
      <c r="AC17" s="2"/>
    </row>
    <row r="18" spans="1:29" ht="15" customHeight="1">
      <c r="A18" s="4"/>
      <c r="B18" s="11"/>
      <c r="C18" s="68" t="s">
        <v>3</v>
      </c>
      <c r="D18" s="76"/>
      <c r="E18" s="76"/>
      <c r="F18" s="76"/>
      <c r="G18" s="76"/>
      <c r="H18" s="76"/>
      <c r="I18" s="76"/>
      <c r="J18" s="14"/>
      <c r="K18" s="68" t="s">
        <v>4</v>
      </c>
      <c r="L18" s="76"/>
      <c r="M18" s="76"/>
      <c r="N18" s="76"/>
      <c r="O18" s="76"/>
      <c r="P18" s="76"/>
      <c r="Q18" s="76"/>
      <c r="R18" s="19"/>
      <c r="S18" s="68" t="s">
        <v>5</v>
      </c>
      <c r="T18" s="76"/>
      <c r="U18" s="76"/>
      <c r="V18" s="76"/>
      <c r="W18" s="76"/>
      <c r="X18" s="76"/>
      <c r="Y18" s="76"/>
      <c r="Z18" s="12"/>
      <c r="AA18" s="4"/>
      <c r="AC18" s="2"/>
    </row>
    <row r="19" spans="1:36" ht="15" customHeight="1">
      <c r="A19" s="4"/>
      <c r="B19" s="11"/>
      <c r="C19" s="72" t="s">
        <v>22</v>
      </c>
      <c r="D19" s="72"/>
      <c r="E19" s="72"/>
      <c r="F19" s="72"/>
      <c r="G19" s="72"/>
      <c r="H19" s="72"/>
      <c r="I19" s="72"/>
      <c r="J19" s="60"/>
      <c r="K19" s="72" t="s">
        <v>23</v>
      </c>
      <c r="L19" s="72"/>
      <c r="M19" s="72"/>
      <c r="N19" s="72"/>
      <c r="O19" s="72"/>
      <c r="P19" s="72"/>
      <c r="Q19" s="72"/>
      <c r="R19" s="60"/>
      <c r="S19" s="72" t="s">
        <v>24</v>
      </c>
      <c r="T19" s="72"/>
      <c r="U19" s="72"/>
      <c r="V19" s="72"/>
      <c r="W19" s="72"/>
      <c r="X19" s="72"/>
      <c r="Y19" s="72"/>
      <c r="Z19" s="12"/>
      <c r="AA19" s="4"/>
      <c r="AC19" s="2"/>
      <c r="AJ19" s="2"/>
    </row>
    <row r="20" spans="1:36" ht="15" customHeight="1">
      <c r="A20" s="4"/>
      <c r="B20" s="11"/>
      <c r="C20" s="32" t="s">
        <v>12</v>
      </c>
      <c r="D20" s="32" t="s">
        <v>13</v>
      </c>
      <c r="E20" s="32" t="s">
        <v>14</v>
      </c>
      <c r="F20" s="32" t="s">
        <v>15</v>
      </c>
      <c r="G20" s="32" t="s">
        <v>12</v>
      </c>
      <c r="H20" s="32" t="s">
        <v>14</v>
      </c>
      <c r="I20" s="32" t="s">
        <v>13</v>
      </c>
      <c r="J20" s="38"/>
      <c r="K20" s="32" t="s">
        <v>12</v>
      </c>
      <c r="L20" s="32" t="s">
        <v>13</v>
      </c>
      <c r="M20" s="32" t="s">
        <v>14</v>
      </c>
      <c r="N20" s="32" t="s">
        <v>15</v>
      </c>
      <c r="O20" s="32" t="s">
        <v>12</v>
      </c>
      <c r="P20" s="32" t="s">
        <v>14</v>
      </c>
      <c r="Q20" s="32" t="s">
        <v>13</v>
      </c>
      <c r="R20" s="39"/>
      <c r="S20" s="32" t="s">
        <v>12</v>
      </c>
      <c r="T20" s="32" t="s">
        <v>13</v>
      </c>
      <c r="U20" s="32" t="s">
        <v>14</v>
      </c>
      <c r="V20" s="32" t="s">
        <v>15</v>
      </c>
      <c r="W20" s="32" t="s">
        <v>12</v>
      </c>
      <c r="X20" s="32" t="s">
        <v>14</v>
      </c>
      <c r="Y20" s="32" t="s">
        <v>13</v>
      </c>
      <c r="Z20" s="12"/>
      <c r="AA20" s="4"/>
      <c r="AC20" s="2"/>
      <c r="AJ20" s="2"/>
    </row>
    <row r="21" spans="1:36" ht="15" customHeight="1">
      <c r="A21" s="4"/>
      <c r="B21" s="11"/>
      <c r="C21" s="36">
        <f>IF(DAY(AprSun1)=1,"",IF(AND(YEAR(AprSun1+1)=CalendarYear,MONTH(AprSun1+1)=4),AprSun1+1,""))</f>
      </c>
      <c r="D21" s="36">
        <f>IF(DAY(AprSun1)=1,"",IF(AND(YEAR(AprSun1+2)=CalendarYear,MONTH(AprSun1+2)=4),AprSun1+2,""))</f>
      </c>
      <c r="E21" s="36">
        <f>IF(DAY(AprSun1)=1,"",IF(AND(YEAR(AprSun1+3)=CalendarYear,MONTH(AprSun1+3)=4),AprSun1+3,""))</f>
      </c>
      <c r="F21" s="36">
        <f>IF(DAY(AprSun1)=1,"",IF(AND(YEAR(AprSun1+4)=CalendarYear,MONTH(AprSun1+4)=4),AprSun1+4,""))</f>
      </c>
      <c r="G21" s="36">
        <f>IF(DAY(AprSun1)=1,"",IF(AND(YEAR(AprSun1+5)=CalendarYear,MONTH(AprSun1+5)=4),AprSun1+5,""))</f>
      </c>
      <c r="H21" s="36">
        <f>IF(DAY(AprSun1)=1,"",IF(AND(YEAR(AprSun1+6)=CalendarYear,MONTH(AprSun1+6)=4),AprSun1+6,""))</f>
      </c>
      <c r="I21" s="34">
        <f>IF(DAY(AprSun1)=1,IF(AND(YEAR(AprSun1)=CalendarYear,MONTH(AprSun1)=4),AprSun1,""),IF(AND(YEAR(AprSun1+7)=CalendarYear,MONTH(AprSun1+7)=4),AprSun1+7,""))</f>
        <v>43191</v>
      </c>
      <c r="J21" s="38"/>
      <c r="K21" s="36">
        <f>IF(DAY(MaySun1)=1,"",IF(AND(YEAR(MaySun1+1)=CalendarYear,MONTH(MaySun1+1)=5),MaySun1+1,""))</f>
      </c>
      <c r="L21" s="33">
        <f>IF(DAY(MaySun1)=1,"",IF(AND(YEAR(MaySun1+2)=CalendarYear,MONTH(MaySun1+2)=5),MaySun1+2,""))</f>
        <v>43221</v>
      </c>
      <c r="M21" s="34">
        <f>IF(DAY(MaySun1)=1,"",IF(AND(YEAR(MaySun1+3)=CalendarYear,MONTH(MaySun1+3)=5),MaySun1+3,""))</f>
        <v>43222</v>
      </c>
      <c r="N21" s="36">
        <f>IF(DAY(MaySun1)=1,"",IF(AND(YEAR(MaySun1+4)=CalendarYear,MONTH(MaySun1+4)=5),MaySun1+4,""))</f>
        <v>43223</v>
      </c>
      <c r="O21" s="36">
        <f>IF(DAY(MaySun1)=1,"",IF(AND(YEAR(MaySun1+5)=CalendarYear,MONTH(MaySun1+5)=5),MaySun1+5,""))</f>
        <v>43224</v>
      </c>
      <c r="P21" s="34">
        <f>IF(DAY(MaySun1)=1,"",IF(AND(YEAR(MaySun1+6)=CalendarYear,MONTH(MaySun1+6)=5),MaySun1+6,""))</f>
        <v>43225</v>
      </c>
      <c r="Q21" s="34">
        <f>IF(DAY(MaySun1)=1,IF(AND(YEAR(MaySun1)=CalendarYear,MONTH(MaySun1)=5),MaySun1,""),IF(AND(YEAR(MaySun1+7)=CalendarYear,MONTH(MaySun1+7)=5),MaySun1+7,""))</f>
        <v>43226</v>
      </c>
      <c r="R21" s="40"/>
      <c r="S21" s="36">
        <f>IF(DAY(JunSun1)=1,"",IF(AND(YEAR(JunSun1+1)=CalendarYear,MONTH(JunSun1+1)=6),JunSun1+1,""))</f>
      </c>
      <c r="T21" s="36">
        <f>IF(DAY(JunSun1)=1,"",IF(AND(YEAR(JunSun1+2)=CalendarYear,MONTH(JunSun1+2)=6),JunSun1+2,""))</f>
      </c>
      <c r="U21" s="36">
        <f>IF(DAY(JunSun1)=1,"",IF(AND(YEAR(JunSun1+3)=CalendarYear,MONTH(JunSun1+3)=6),JunSun1+3,""))</f>
      </c>
      <c r="V21" s="36">
        <f>IF(DAY(JunSun1)=1,"",IF(AND(YEAR(JunSun1+4)=CalendarYear,MONTH(JunSun1+4)=6),JunSun1+4,""))</f>
      </c>
      <c r="W21" s="36">
        <f>IF(DAY(JunSun1)=1,"",IF(AND(YEAR(JunSun1+5)=CalendarYear,MONTH(JunSun1+5)=6),JunSun1+5,""))</f>
        <v>43252</v>
      </c>
      <c r="X21" s="34">
        <f>IF(DAY(JunSun1)=1,"",IF(AND(YEAR(JunSun1+6)=CalendarYear,MONTH(JunSun1+6)=6),JunSun1+6,""))</f>
        <v>43253</v>
      </c>
      <c r="Y21" s="34">
        <f>IF(DAY(JunSun1)=1,IF(AND(YEAR(JunSun1)=CalendarYear,MONTH(JunSun1)=6),JunSun1,""),IF(AND(YEAR(JunSun1+7)=CalendarYear,MONTH(JunSun1+7)=6),JunSun1+7,""))</f>
        <v>43254</v>
      </c>
      <c r="Z21" s="12"/>
      <c r="AA21" s="4"/>
      <c r="AB21" s="3"/>
      <c r="AC21" s="2"/>
      <c r="AJ21" s="2"/>
    </row>
    <row r="22" spans="1:36" ht="15" customHeight="1">
      <c r="A22" s="4"/>
      <c r="B22" s="11"/>
      <c r="C22" s="36">
        <f>IF(DAY(AprSun1)=1,IF(AND(YEAR(AprSun1+1)=CalendarYear,MONTH(AprSun1+1)=4),AprSun1+1,""),IF(AND(YEAR(AprSun1+8)=CalendarYear,MONTH(AprSun1+8)=4),AprSun1+8,""))</f>
        <v>43192</v>
      </c>
      <c r="D22" s="36">
        <f>IF(DAY(AprSun1)=1,IF(AND(YEAR(AprSun1+2)=CalendarYear,MONTH(AprSun1+2)=4),AprSun1+2,""),IF(AND(YEAR(AprSun1+9)=CalendarYear,MONTH(AprSun1+9)=4),AprSun1+9,""))</f>
        <v>43193</v>
      </c>
      <c r="E22" s="36">
        <f>IF(DAY(AprSun1)=1,IF(AND(YEAR(AprSun1+3)=CalendarYear,MONTH(AprSun1+3)=4),AprSun1+3,""),IF(AND(YEAR(AprSun1+10)=CalendarYear,MONTH(AprSun1+10)=4),AprSun1+10,""))</f>
        <v>43194</v>
      </c>
      <c r="F22" s="36">
        <f>IF(DAY(AprSun1)=1,IF(AND(YEAR(AprSun1+4)=CalendarYear,MONTH(AprSun1+4)=4),AprSun1+4,""),IF(AND(YEAR(AprSun1+11)=CalendarYear,MONTH(AprSun1+11)=4),AprSun1+11,""))</f>
        <v>43195</v>
      </c>
      <c r="G22" s="36">
        <f>IF(DAY(AprSun1)=1,IF(AND(YEAR(AprSun1+5)=CalendarYear,MONTH(AprSun1+5)=4),AprSun1+5,""),IF(AND(YEAR(AprSun1+12)=CalendarYear,MONTH(AprSun1+12)=4),AprSun1+12,""))</f>
        <v>43196</v>
      </c>
      <c r="H22" s="34">
        <f>IF(DAY(AprSun1)=1,IF(AND(YEAR(AprSun1+6)=CalendarYear,MONTH(AprSun1+6)=4),AprSun1+6,""),IF(AND(YEAR(AprSun1+13)=CalendarYear,MONTH(AprSun1+13)=4),AprSun1+13,""))</f>
        <v>43197</v>
      </c>
      <c r="I22" s="34">
        <f>IF(DAY(AprSun1)=1,IF(AND(YEAR(AprSun1+7)=CalendarYear,MONTH(AprSun1+7)=4),AprSun1+7,""),IF(AND(YEAR(AprSun1+14)=CalendarYear,MONTH(AprSun1+14)=4),AprSun1+14,""))</f>
        <v>43198</v>
      </c>
      <c r="J22" s="38"/>
      <c r="K22" s="36">
        <f>IF(DAY(MaySun1)=1,IF(AND(YEAR(MaySun1+1)=CalendarYear,MONTH(MaySun1+1)=5),MaySun1+1,""),IF(AND(YEAR(MaySun1+8)=CalendarYear,MONTH(MaySun1+8)=5),MaySun1+8,""))</f>
        <v>43227</v>
      </c>
      <c r="L22" s="37">
        <f>IF(DAY(MaySun1)=1,IF(AND(YEAR(MaySun1+2)=CalendarYear,MONTH(MaySun1+2)=5),MaySun1+2,""),IF(AND(YEAR(MaySun1+9)=CalendarYear,MONTH(MaySun1+9)=5),MaySun1+9,""))</f>
        <v>43228</v>
      </c>
      <c r="M22" s="33">
        <f>IF(DAY(MaySun1)=1,IF(AND(YEAR(MaySun1+3)=CalendarYear,MONTH(MaySun1+3)=5),MaySun1+3,""),IF(AND(YEAR(MaySun1+10)=CalendarYear,MONTH(MaySun1+10)=5),MaySun1+10,""))</f>
        <v>43229</v>
      </c>
      <c r="N22" s="36">
        <f>IF(DAY(MaySun1)=1,IF(AND(YEAR(MaySun1+4)=CalendarYear,MONTH(MaySun1+4)=5),MaySun1+4,""),IF(AND(YEAR(MaySun1+11)=CalendarYear,MONTH(MaySun1+11)=5),MaySun1+11,""))</f>
        <v>43230</v>
      </c>
      <c r="O22" s="36">
        <f>IF(DAY(MaySun1)=1,IF(AND(YEAR(MaySun1+5)=CalendarYear,MONTH(MaySun1+5)=5),MaySun1+5,""),IF(AND(YEAR(MaySun1+12)=CalendarYear,MONTH(MaySun1+12)=5),MaySun1+12,""))</f>
        <v>43231</v>
      </c>
      <c r="P22" s="34">
        <f>IF(DAY(MaySun1)=1,IF(AND(YEAR(MaySun1+6)=CalendarYear,MONTH(MaySun1+6)=5),MaySun1+6,""),IF(AND(YEAR(MaySun1+13)=CalendarYear,MONTH(MaySun1+13)=5),MaySun1+13,""))</f>
        <v>43232</v>
      </c>
      <c r="Q22" s="34">
        <f>IF(DAY(MaySun1)=1,IF(AND(YEAR(MaySun1+7)=CalendarYear,MONTH(MaySun1+7)=5),MaySun1+7,""),IF(AND(YEAR(MaySun1+14)=CalendarYear,MONTH(MaySun1+14)=5),MaySun1+14,""))</f>
        <v>43233</v>
      </c>
      <c r="R22" s="41"/>
      <c r="S22" s="36">
        <f>IF(DAY(JunSun1)=1,IF(AND(YEAR(JunSun1+1)=CalendarYear,MONTH(JunSun1+1)=6),JunSun1+1,""),IF(AND(YEAR(JunSun1+8)=CalendarYear,MONTH(JunSun1+8)=6),JunSun1+8,""))</f>
        <v>43255</v>
      </c>
      <c r="T22" s="36">
        <f>IF(DAY(JunSun1)=1,IF(AND(YEAR(JunSun1+2)=CalendarYear,MONTH(JunSun1+2)=6),JunSun1+2,""),IF(AND(YEAR(JunSun1+9)=CalendarYear,MONTH(JunSun1+9)=6),JunSun1+9,""))</f>
        <v>43256</v>
      </c>
      <c r="U22" s="36">
        <f>IF(DAY(JunSun1)=1,IF(AND(YEAR(JunSun1+3)=CalendarYear,MONTH(JunSun1+3)=6),JunSun1+3,""),IF(AND(YEAR(JunSun1+10)=CalendarYear,MONTH(JunSun1+10)=6),JunSun1+10,""))</f>
        <v>43257</v>
      </c>
      <c r="V22" s="36">
        <f>IF(DAY(JunSun1)=1,IF(AND(YEAR(JunSun1+4)=CalendarYear,MONTH(JunSun1+4)=6),JunSun1+4,""),IF(AND(YEAR(JunSun1+11)=CalendarYear,MONTH(JunSun1+11)=6),JunSun1+11,""))</f>
        <v>43258</v>
      </c>
      <c r="W22" s="36">
        <f>IF(DAY(JunSun1)=1,IF(AND(YEAR(JunSun1+5)=CalendarYear,MONTH(JunSun1+5)=6),JunSun1+5,""),IF(AND(YEAR(JunSun1+12)=CalendarYear,MONTH(JunSun1+12)=6),JunSun1+12,""))</f>
        <v>43259</v>
      </c>
      <c r="X22" s="43">
        <f>IF(DAY(JunSun1)=1,IF(AND(YEAR(JunSun1+6)=CalendarYear,MONTH(JunSun1+6)=6),JunSun1+6,""),IF(AND(YEAR(JunSun1+13)=CalendarYear,MONTH(JunSun1+13)=6),JunSun1+13,""))</f>
        <v>43260</v>
      </c>
      <c r="Y22" s="34">
        <f>IF(DAY(JunSun1)=1,IF(AND(YEAR(JunSun1+7)=CalendarYear,MONTH(JunSun1+7)=6),JunSun1+7,""),IF(AND(YEAR(JunSun1+14)=CalendarYear,MONTH(JunSun1+14)=6),JunSun1+14,""))</f>
        <v>43261</v>
      </c>
      <c r="Z22" s="12"/>
      <c r="AA22" s="4"/>
      <c r="AC22" s="2"/>
      <c r="AJ22" s="2"/>
    </row>
    <row r="23" spans="1:36" ht="15" customHeight="1">
      <c r="A23" s="4"/>
      <c r="B23" s="11"/>
      <c r="C23" s="36">
        <f>IF(DAY(AprSun1)=1,IF(AND(YEAR(AprSun1+8)=CalendarYear,MONTH(AprSun1+8)=4),AprSun1+8,""),IF(AND(YEAR(AprSun1+15)=CalendarYear,MONTH(AprSun1+15)=4),AprSun1+15,""))</f>
        <v>43199</v>
      </c>
      <c r="D23" s="36">
        <f>IF(DAY(AprSun1)=1,IF(AND(YEAR(AprSun1+9)=CalendarYear,MONTH(AprSun1+9)=4),AprSun1+9,""),IF(AND(YEAR(AprSun1+16)=CalendarYear,MONTH(AprSun1+16)=4),AprSun1+16,""))</f>
        <v>43200</v>
      </c>
      <c r="E23" s="36">
        <f>IF(DAY(AprSun1)=1,IF(AND(YEAR(AprSun1+10)=CalendarYear,MONTH(AprSun1+10)=4),AprSun1+10,""),IF(AND(YEAR(AprSun1+17)=CalendarYear,MONTH(AprSun1+17)=4),AprSun1+17,""))</f>
        <v>43201</v>
      </c>
      <c r="F23" s="36">
        <f>IF(DAY(AprSun1)=1,IF(AND(YEAR(AprSun1+11)=CalendarYear,MONTH(AprSun1+11)=4),AprSun1+11,""),IF(AND(YEAR(AprSun1+18)=CalendarYear,MONTH(AprSun1+18)=4),AprSun1+18,""))</f>
        <v>43202</v>
      </c>
      <c r="G23" s="36">
        <f>IF(DAY(AprSun1)=1,IF(AND(YEAR(AprSun1+12)=CalendarYear,MONTH(AprSun1+12)=4),AprSun1+12,""),IF(AND(YEAR(AprSun1+19)=CalendarYear,MONTH(AprSun1+19)=4),AprSun1+19,""))</f>
        <v>43203</v>
      </c>
      <c r="H23" s="34">
        <f>IF(DAY(AprSun1)=1,IF(AND(YEAR(AprSun1+13)=CalendarYear,MONTH(AprSun1+13)=4),AprSun1+13,""),IF(AND(YEAR(AprSun1+20)=CalendarYear,MONTH(AprSun1+20)=4),AprSun1+20,""))</f>
        <v>43204</v>
      </c>
      <c r="I23" s="34">
        <f>IF(DAY(AprSun1)=1,IF(AND(YEAR(AprSun1+14)=CalendarYear,MONTH(AprSun1+14)=4),AprSun1+14,""),IF(AND(YEAR(AprSun1+21)=CalendarYear,MONTH(AprSun1+21)=4),AprSun1+21,""))</f>
        <v>43205</v>
      </c>
      <c r="J23" s="38"/>
      <c r="K23" s="36">
        <f>IF(DAY(MaySun1)=1,IF(AND(YEAR(MaySun1+8)=CalendarYear,MONTH(MaySun1+8)=5),MaySun1+8,""),IF(AND(YEAR(MaySun1+15)=CalendarYear,MONTH(MaySun1+15)=5),MaySun1+15,""))</f>
        <v>43234</v>
      </c>
      <c r="L23" s="36">
        <f>IF(DAY(MaySun1)=1,IF(AND(YEAR(MaySun1+9)=CalendarYear,MONTH(MaySun1+9)=5),MaySun1+9,""),IF(AND(YEAR(MaySun1+16)=CalendarYear,MONTH(MaySun1+16)=5),MaySun1+16,""))</f>
        <v>43235</v>
      </c>
      <c r="M23" s="36">
        <f>IF(DAY(MaySun1)=1,IF(AND(YEAR(MaySun1+10)=CalendarYear,MONTH(MaySun1+10)=5),MaySun1+10,""),IF(AND(YEAR(MaySun1+17)=CalendarYear,MONTH(MaySun1+17)=5),MaySun1+17,""))</f>
        <v>43236</v>
      </c>
      <c r="N23" s="36">
        <f>IF(DAY(MaySun1)=1,IF(AND(YEAR(MaySun1+11)=CalendarYear,MONTH(MaySun1+11)=5),MaySun1+11,""),IF(AND(YEAR(MaySun1+18)=CalendarYear,MONTH(MaySun1+18)=5),MaySun1+18,""))</f>
        <v>43237</v>
      </c>
      <c r="O23" s="36">
        <f>IF(DAY(MaySun1)=1,IF(AND(YEAR(MaySun1+12)=CalendarYear,MONTH(MaySun1+12)=5),MaySun1+12,""),IF(AND(YEAR(MaySun1+19)=CalendarYear,MONTH(MaySun1+19)=5),MaySun1+19,""))</f>
        <v>43238</v>
      </c>
      <c r="P23" s="34">
        <f>IF(DAY(MaySun1)=1,IF(AND(YEAR(MaySun1+13)=CalendarYear,MONTH(MaySun1+13)=5),MaySun1+13,""),IF(AND(YEAR(MaySun1+20)=CalendarYear,MONTH(MaySun1+20)=5),MaySun1+20,""))</f>
        <v>43239</v>
      </c>
      <c r="Q23" s="34">
        <f>IF(DAY(MaySun1)=1,IF(AND(YEAR(MaySun1+14)=CalendarYear,MONTH(MaySun1+14)=5),MaySun1+14,""),IF(AND(YEAR(MaySun1+21)=CalendarYear,MONTH(MaySun1+21)=5),MaySun1+21,""))</f>
        <v>43240</v>
      </c>
      <c r="R23" s="36"/>
      <c r="S23" s="34">
        <f>IF(DAY(JunSun1)=1,IF(AND(YEAR(JunSun1+8)=CalendarYear,MONTH(JunSun1+8)=6),JunSun1+8,""),IF(AND(YEAR(JunSun1+15)=CalendarYear,MONTH(JunSun1+15)=6),JunSun1+15,""))</f>
        <v>43262</v>
      </c>
      <c r="T23" s="33">
        <f>IF(DAY(JunSun1)=1,IF(AND(YEAR(JunSun1+9)=CalendarYear,MONTH(JunSun1+9)=6),JunSun1+9,""),IF(AND(YEAR(JunSun1+16)=CalendarYear,MONTH(JunSun1+16)=6),JunSun1+16,""))</f>
        <v>43263</v>
      </c>
      <c r="U23" s="36">
        <f>IF(DAY(JunSun1)=1,IF(AND(YEAR(JunSun1+10)=CalendarYear,MONTH(JunSun1+10)=6),JunSun1+10,""),IF(AND(YEAR(JunSun1+17)=CalendarYear,MONTH(JunSun1+17)=6),JunSun1+17,""))</f>
        <v>43264</v>
      </c>
      <c r="V23" s="36">
        <f>IF(DAY(JunSun1)=1,IF(AND(YEAR(JunSun1+11)=CalendarYear,MONTH(JunSun1+11)=6),JunSun1+11,""),IF(AND(YEAR(JunSun1+18)=CalendarYear,MONTH(JunSun1+18)=6),JunSun1+18,""))</f>
        <v>43265</v>
      </c>
      <c r="W23" s="36">
        <f>IF(DAY(JunSun1)=1,IF(AND(YEAR(JunSun1+12)=CalendarYear,MONTH(JunSun1+12)=6),JunSun1+12,""),IF(AND(YEAR(JunSun1+19)=CalendarYear,MONTH(JunSun1+19)=6),JunSun1+19,""))</f>
        <v>43266</v>
      </c>
      <c r="X23" s="34">
        <f>IF(DAY(JunSun1)=1,IF(AND(YEAR(JunSun1+13)=CalendarYear,MONTH(JunSun1+13)=6),JunSun1+13,""),IF(AND(YEAR(JunSun1+20)=CalendarYear,MONTH(JunSun1+20)=6),JunSun1+20,""))</f>
        <v>43267</v>
      </c>
      <c r="Y23" s="34">
        <f>IF(DAY(JunSun1)=1,IF(AND(YEAR(JunSun1+14)=CalendarYear,MONTH(JunSun1+14)=6),JunSun1+14,""),IF(AND(YEAR(JunSun1+21)=CalendarYear,MONTH(JunSun1+21)=6),JunSun1+21,""))</f>
        <v>43268</v>
      </c>
      <c r="Z23" s="12"/>
      <c r="AA23" s="4"/>
      <c r="AC23" s="2"/>
      <c r="AJ23" s="2"/>
    </row>
    <row r="24" spans="1:36" ht="15" customHeight="1">
      <c r="A24" s="4"/>
      <c r="B24" s="11"/>
      <c r="C24" s="36">
        <f>IF(DAY(AprSun1)=1,IF(AND(YEAR(AprSun1+15)=CalendarYear,MONTH(AprSun1+15)=4),AprSun1+15,""),IF(AND(YEAR(AprSun1+22)=CalendarYear,MONTH(AprSun1+22)=4),AprSun1+22,""))</f>
        <v>43206</v>
      </c>
      <c r="D24" s="36">
        <f>IF(DAY(AprSun1)=1,IF(AND(YEAR(AprSun1+16)=CalendarYear,MONTH(AprSun1+16)=4),AprSun1+16,""),IF(AND(YEAR(AprSun1+23)=CalendarYear,MONTH(AprSun1+23)=4),AprSun1+23,""))</f>
        <v>43207</v>
      </c>
      <c r="E24" s="36">
        <f>IF(DAY(AprSun1)=1,IF(AND(YEAR(AprSun1+17)=CalendarYear,MONTH(AprSun1+17)=4),AprSun1+17,""),IF(AND(YEAR(AprSun1+24)=CalendarYear,MONTH(AprSun1+24)=4),AprSun1+24,""))</f>
        <v>43208</v>
      </c>
      <c r="F24" s="36">
        <f>IF(DAY(AprSun1)=1,IF(AND(YEAR(AprSun1+18)=CalendarYear,MONTH(AprSun1+18)=4),AprSun1+18,""),IF(AND(YEAR(AprSun1+25)=CalendarYear,MONTH(AprSun1+25)=4),AprSun1+25,""))</f>
        <v>43209</v>
      </c>
      <c r="G24" s="36">
        <f>IF(DAY(AprSun1)=1,IF(AND(YEAR(AprSun1+19)=CalendarYear,MONTH(AprSun1+19)=4),AprSun1+19,""),IF(AND(YEAR(AprSun1+26)=CalendarYear,MONTH(AprSun1+26)=4),AprSun1+26,""))</f>
        <v>43210</v>
      </c>
      <c r="H24" s="34">
        <f>IF(DAY(AprSun1)=1,IF(AND(YEAR(AprSun1+20)=CalendarYear,MONTH(AprSun1+20)=4),AprSun1+20,""),IF(AND(YEAR(AprSun1+27)=CalendarYear,MONTH(AprSun1+27)=4),AprSun1+27,""))</f>
        <v>43211</v>
      </c>
      <c r="I24" s="34">
        <f>IF(DAY(AprSun1)=1,IF(AND(YEAR(AprSun1+21)=CalendarYear,MONTH(AprSun1+21)=4),AprSun1+21,""),IF(AND(YEAR(AprSun1+28)=CalendarYear,MONTH(AprSun1+28)=4),AprSun1+28,""))</f>
        <v>43212</v>
      </c>
      <c r="J24" s="38"/>
      <c r="K24" s="36">
        <f>IF(DAY(MaySun1)=1,IF(AND(YEAR(MaySun1+15)=CalendarYear,MONTH(MaySun1+15)=5),MaySun1+15,""),IF(AND(YEAR(MaySun1+22)=CalendarYear,MONTH(MaySun1+22)=5),MaySun1+22,""))</f>
        <v>43241</v>
      </c>
      <c r="L24" s="36">
        <f>IF(DAY(MaySun1)=1,IF(AND(YEAR(MaySun1+16)=CalendarYear,MONTH(MaySun1+16)=5),MaySun1+16,""),IF(AND(YEAR(MaySun1+23)=CalendarYear,MONTH(MaySun1+23)=5),MaySun1+23,""))</f>
        <v>43242</v>
      </c>
      <c r="M24" s="36">
        <f>IF(DAY(MaySun1)=1,IF(AND(YEAR(MaySun1+17)=CalendarYear,MONTH(MaySun1+17)=5),MaySun1+17,""),IF(AND(YEAR(MaySun1+24)=CalendarYear,MONTH(MaySun1+24)=5),MaySun1+24,""))</f>
        <v>43243</v>
      </c>
      <c r="N24" s="36">
        <f>IF(DAY(MaySun1)=1,IF(AND(YEAR(MaySun1+18)=CalendarYear,MONTH(MaySun1+18)=5),MaySun1+18,""),IF(AND(YEAR(MaySun1+25)=CalendarYear,MONTH(MaySun1+25)=5),MaySun1+25,""))</f>
        <v>43244</v>
      </c>
      <c r="O24" s="36">
        <f>IF(DAY(MaySun1)=1,IF(AND(YEAR(MaySun1+19)=CalendarYear,MONTH(MaySun1+19)=5),MaySun1+19,""),IF(AND(YEAR(MaySun1+26)=CalendarYear,MONTH(MaySun1+26)=5),MaySun1+26,""))</f>
        <v>43245</v>
      </c>
      <c r="P24" s="34">
        <f>IF(DAY(MaySun1)=1,IF(AND(YEAR(MaySun1+20)=CalendarYear,MONTH(MaySun1+20)=5),MaySun1+20,""),IF(AND(YEAR(MaySun1+27)=CalendarYear,MONTH(MaySun1+27)=5),MaySun1+27,""))</f>
        <v>43246</v>
      </c>
      <c r="Q24" s="34">
        <f>IF(DAY(MaySun1)=1,IF(AND(YEAR(MaySun1+21)=CalendarYear,MONTH(MaySun1+21)=5),MaySun1+21,""),IF(AND(YEAR(MaySun1+28)=CalendarYear,MONTH(MaySun1+28)=5),MaySun1+28,""))</f>
        <v>43247</v>
      </c>
      <c r="R24" s="36"/>
      <c r="S24" s="36">
        <f>IF(DAY(JunSun1)=1,IF(AND(YEAR(JunSun1+15)=CalendarYear,MONTH(JunSun1+15)=6),JunSun1+15,""),IF(AND(YEAR(JunSun1+22)=CalendarYear,MONTH(JunSun1+22)=6),JunSun1+22,""))</f>
        <v>43269</v>
      </c>
      <c r="T24" s="36">
        <f>IF(DAY(JunSun1)=1,IF(AND(YEAR(JunSun1+16)=CalendarYear,MONTH(JunSun1+16)=6),JunSun1+16,""),IF(AND(YEAR(JunSun1+23)=CalendarYear,MONTH(JunSun1+23)=6),JunSun1+23,""))</f>
        <v>43270</v>
      </c>
      <c r="U24" s="36">
        <f>IF(DAY(JunSun1)=1,IF(AND(YEAR(JunSun1+17)=CalendarYear,MONTH(JunSun1+17)=6),JunSun1+17,""),IF(AND(YEAR(JunSun1+24)=CalendarYear,MONTH(JunSun1+24)=6),JunSun1+24,""))</f>
        <v>43271</v>
      </c>
      <c r="V24" s="36">
        <f>IF(DAY(JunSun1)=1,IF(AND(YEAR(JunSun1+18)=CalendarYear,MONTH(JunSun1+18)=6),JunSun1+18,""),IF(AND(YEAR(JunSun1+25)=CalendarYear,MONTH(JunSun1+25)=6),JunSun1+25,""))</f>
        <v>43272</v>
      </c>
      <c r="W24" s="36">
        <f>IF(DAY(JunSun1)=1,IF(AND(YEAR(JunSun1+19)=CalendarYear,MONTH(JunSun1+19)=6),JunSun1+19,""),IF(AND(YEAR(JunSun1+26)=CalendarYear,MONTH(JunSun1+26)=6),JunSun1+26,""))</f>
        <v>43273</v>
      </c>
      <c r="X24" s="34">
        <f>IF(DAY(JunSun1)=1,IF(AND(YEAR(JunSun1+20)=CalendarYear,MONTH(JunSun1+20)=6),JunSun1+20,""),IF(AND(YEAR(JunSun1+27)=CalendarYear,MONTH(JunSun1+27)=6),JunSun1+27,""))</f>
        <v>43274</v>
      </c>
      <c r="Y24" s="34">
        <f>IF(DAY(JunSun1)=1,IF(AND(YEAR(JunSun1+21)=CalendarYear,MONTH(JunSun1+21)=6),JunSun1+21,""),IF(AND(YEAR(JunSun1+28)=CalendarYear,MONTH(JunSun1+28)=6),JunSun1+28,""))</f>
        <v>43275</v>
      </c>
      <c r="Z24" s="12"/>
      <c r="AA24" s="4"/>
      <c r="AC24" s="2"/>
      <c r="AJ24" s="2"/>
    </row>
    <row r="25" spans="1:36" ht="15" customHeight="1">
      <c r="A25" s="4"/>
      <c r="B25" s="11"/>
      <c r="C25" s="36">
        <f>IF(DAY(AprSun1)=1,IF(AND(YEAR(AprSun1+22)=CalendarYear,MONTH(AprSun1+22)=4),AprSun1+22,""),IF(AND(YEAR(AprSun1+29)=CalendarYear,MONTH(AprSun1+29)=4),AprSun1+29,""))</f>
        <v>43213</v>
      </c>
      <c r="D25" s="36">
        <f>IF(DAY(AprSun1)=1,IF(AND(YEAR(AprSun1+23)=CalendarYear,MONTH(AprSun1+23)=4),AprSun1+23,""),IF(AND(YEAR(AprSun1+30)=CalendarYear,MONTH(AprSun1+30)=4),AprSun1+30,""))</f>
        <v>43214</v>
      </c>
      <c r="E25" s="36">
        <f>IF(DAY(AprSun1)=1,IF(AND(YEAR(AprSun1+24)=CalendarYear,MONTH(AprSun1+24)=4),AprSun1+24,""),IF(AND(YEAR(AprSun1+31)=CalendarYear,MONTH(AprSun1+31)=4),AprSun1+31,""))</f>
        <v>43215</v>
      </c>
      <c r="F25" s="36">
        <f>IF(DAY(AprSun1)=1,IF(AND(YEAR(AprSun1+25)=CalendarYear,MONTH(AprSun1+25)=4),AprSun1+25,""),IF(AND(YEAR(AprSun1+32)=CalendarYear,MONTH(AprSun1+32)=4),AprSun1+32,""))</f>
        <v>43216</v>
      </c>
      <c r="G25" s="36">
        <f>IF(DAY(AprSun1)=1,IF(AND(YEAR(AprSun1+26)=CalendarYear,MONTH(AprSun1+26)=4),AprSun1+26,""),IF(AND(YEAR(AprSun1+33)=CalendarYear,MONTH(AprSun1+33)=4),AprSun1+33,""))</f>
        <v>43217</v>
      </c>
      <c r="H25" s="42">
        <f>IF(DAY(AprSun1)=1,IF(AND(YEAR(AprSun1+27)=CalendarYear,MONTH(AprSun1+27)=4),AprSun1+27,""),IF(AND(YEAR(AprSun1+34)=CalendarYear,MONTH(AprSun1+34)=4),AprSun1+34,""))</f>
        <v>43218</v>
      </c>
      <c r="I25" s="34">
        <f>IF(DAY(AprSun1)=1,IF(AND(YEAR(AprSun1+28)=CalendarYear,MONTH(AprSun1+28)=4),AprSun1+28,""),IF(AND(YEAR(AprSun1+35)=CalendarYear,MONTH(AprSun1+35)=4),AprSun1+35,""))</f>
        <v>43219</v>
      </c>
      <c r="J25" s="38"/>
      <c r="K25" s="36">
        <f>IF(DAY(MaySun1)=1,IF(AND(YEAR(MaySun1+22)=CalendarYear,MONTH(MaySun1+22)=5),MaySun1+22,""),IF(AND(YEAR(MaySun1+29)=CalendarYear,MONTH(MaySun1+29)=5),MaySun1+29,""))</f>
        <v>43248</v>
      </c>
      <c r="L25" s="36">
        <f>IF(DAY(MaySun1)=1,IF(AND(YEAR(MaySun1+23)=CalendarYear,MONTH(MaySun1+23)=5),MaySun1+23,""),IF(AND(YEAR(MaySun1+30)=CalendarYear,MONTH(MaySun1+30)=5),MaySun1+30,""))</f>
        <v>43249</v>
      </c>
      <c r="M25" s="36">
        <f>IF(DAY(MaySun1)=1,IF(AND(YEAR(MaySun1+24)=CalendarYear,MONTH(MaySun1+24)=5),MaySun1+24,""),IF(AND(YEAR(MaySun1+31)=CalendarYear,MONTH(MaySun1+31)=5),MaySun1+31,""))</f>
        <v>43250</v>
      </c>
      <c r="N25" s="36">
        <f>IF(DAY(MaySun1)=1,IF(AND(YEAR(MaySun1+25)=CalendarYear,MONTH(MaySun1+25)=5),MaySun1+25,""),IF(AND(YEAR(MaySun1+32)=CalendarYear,MONTH(MaySun1+32)=5),MaySun1+32,""))</f>
        <v>43251</v>
      </c>
      <c r="O25" s="36">
        <f>IF(DAY(MaySun1)=1,IF(AND(YEAR(MaySun1+26)=CalendarYear,MONTH(MaySun1+26)=5),MaySun1+26,""),IF(AND(YEAR(MaySun1+33)=CalendarYear,MONTH(MaySun1+33)=5),MaySun1+33,""))</f>
      </c>
      <c r="P25" s="36">
        <f>IF(DAY(MaySun1)=1,IF(AND(YEAR(MaySun1+27)=CalendarYear,MONTH(MaySun1+27)=5),MaySun1+27,""),IF(AND(YEAR(MaySun1+34)=CalendarYear,MONTH(MaySun1+34)=5),MaySun1+34,""))</f>
      </c>
      <c r="Q25" s="36">
        <f>IF(DAY(MaySun1)=1,IF(AND(YEAR(MaySun1+28)=CalendarYear,MONTH(MaySun1+28)=5),MaySun1+28,""),IF(AND(YEAR(MaySun1+35)=CalendarYear,MONTH(MaySun1+35)=5),MaySun1+35,""))</f>
      </c>
      <c r="R25" s="36"/>
      <c r="S25" s="36">
        <f>IF(DAY(JunSun1)=1,IF(AND(YEAR(JunSun1+22)=CalendarYear,MONTH(JunSun1+22)=6),JunSun1+22,""),IF(AND(YEAR(JunSun1+29)=CalendarYear,MONTH(JunSun1+29)=6),JunSun1+29,""))</f>
        <v>43276</v>
      </c>
      <c r="T25" s="36">
        <f>IF(DAY(JunSun1)=1,IF(AND(YEAR(JunSun1+23)=CalendarYear,MONTH(JunSun1+23)=6),JunSun1+23,""),IF(AND(YEAR(JunSun1+30)=CalendarYear,MONTH(JunSun1+30)=6),JunSun1+30,""))</f>
        <v>43277</v>
      </c>
      <c r="U25" s="36">
        <f>IF(DAY(JunSun1)=1,IF(AND(YEAR(JunSun1+24)=CalendarYear,MONTH(JunSun1+24)=6),JunSun1+24,""),IF(AND(YEAR(JunSun1+31)=CalendarYear,MONTH(JunSun1+31)=6),JunSun1+31,""))</f>
        <v>43278</v>
      </c>
      <c r="V25" s="36">
        <f>IF(DAY(JunSun1)=1,IF(AND(YEAR(JunSun1+25)=CalendarYear,MONTH(JunSun1+25)=6),JunSun1+25,""),IF(AND(YEAR(JunSun1+32)=CalendarYear,MONTH(JunSun1+32)=6),JunSun1+32,""))</f>
        <v>43279</v>
      </c>
      <c r="W25" s="36">
        <f>IF(DAY(JunSun1)=1,IF(AND(YEAR(JunSun1+26)=CalendarYear,MONTH(JunSun1+26)=6),JunSun1+26,""),IF(AND(YEAR(JunSun1+33)=CalendarYear,MONTH(JunSun1+33)=6),JunSun1+33,""))</f>
        <v>43280</v>
      </c>
      <c r="X25" s="34">
        <f>IF(DAY(JunSun1)=1,IF(AND(YEAR(JunSun1+27)=CalendarYear,MONTH(JunSun1+27)=6),JunSun1+27,""),IF(AND(YEAR(JunSun1+34)=CalendarYear,MONTH(JunSun1+34)=6),JunSun1+34,""))</f>
        <v>43281</v>
      </c>
      <c r="Y25" s="36">
        <f>IF(DAY(JunSun1)=1,IF(AND(YEAR(JunSun1+28)=CalendarYear,MONTH(JunSun1+28)=6),JunSun1+28,""),IF(AND(YEAR(JunSun1+35)=CalendarYear,MONTH(JunSun1+35)=6),JunSun1+35,""))</f>
      </c>
      <c r="Z25" s="12"/>
      <c r="AA25" s="4"/>
      <c r="AC25" s="2"/>
      <c r="AJ25" s="2"/>
    </row>
    <row r="26" spans="1:36" ht="15" customHeight="1">
      <c r="A26" s="4"/>
      <c r="B26" s="11"/>
      <c r="C26" s="34">
        <f>IF(DAY(AprSun1)=1,IF(AND(YEAR(AprSun1+29)=CalendarYear,MONTH(AprSun1+29)=4),AprSun1+29,""),IF(AND(YEAR(AprSun1+36)=CalendarYear,MONTH(AprSun1+36)=4),AprSun1+36,""))</f>
        <v>43220</v>
      </c>
      <c r="D26" s="36">
        <f>IF(DAY(AprSun1)=1,IF(AND(YEAR(AprSun1+30)=CalendarYear,MONTH(AprSun1+30)=4),AprSun1+30,""),IF(AND(YEAR(AprSun1+37)=CalendarYear,MONTH(AprSun1+37)=4),AprSun1+37,""))</f>
      </c>
      <c r="E26" s="36">
        <f>IF(DAY(AprSun1)=1,IF(AND(YEAR(AprSun1+31)=CalendarYear,MONTH(AprSun1+31)=4),AprSun1+31,""),IF(AND(YEAR(AprSun1+38)=CalendarYear,MONTH(AprSun1+38)=4),AprSun1+38,""))</f>
      </c>
      <c r="F26" s="36">
        <f>IF(DAY(AprSun1)=1,IF(AND(YEAR(AprSun1+32)=CalendarYear,MONTH(AprSun1+32)=4),AprSun1+32,""),IF(AND(YEAR(AprSun1+39)=CalendarYear,MONTH(AprSun1+39)=4),AprSun1+39,""))</f>
      </c>
      <c r="G26" s="36">
        <f>IF(DAY(AprSun1)=1,IF(AND(YEAR(AprSun1+33)=CalendarYear,MONTH(AprSun1+33)=4),AprSun1+33,""),IF(AND(YEAR(AprSun1+40)=CalendarYear,MONTH(AprSun1+40)=4),AprSun1+40,""))</f>
      </c>
      <c r="H26" s="36">
        <f>IF(DAY(AprSun1)=1,IF(AND(YEAR(AprSun1+34)=CalendarYear,MONTH(AprSun1+34)=4),AprSun1+34,""),IF(AND(YEAR(AprSun1+41)=CalendarYear,MONTH(AprSun1+41)=4),AprSun1+41,""))</f>
      </c>
      <c r="I26" s="36">
        <f>IF(DAY(AprSun1)=1,IF(AND(YEAR(AprSun1+35)=CalendarYear,MONTH(AprSun1+35)=4),AprSun1+35,""),IF(AND(YEAR(AprSun1+42)=CalendarYear,MONTH(AprSun1+42)=4),AprSun1+42,""))</f>
      </c>
      <c r="J26" s="38"/>
      <c r="K26" s="36">
        <f>IF(DAY(MaySun1)=1,IF(AND(YEAR(MaySun1+29)=CalendarYear,MONTH(MaySun1+29)=5),MaySun1+29,""),IF(AND(YEAR(MaySun1+36)=CalendarYear,MONTH(MaySun1+36)=5),MaySun1+36,""))</f>
      </c>
      <c r="L26" s="36">
        <f>IF(DAY(MaySun1)=1,IF(AND(YEAR(MaySun1+30)=CalendarYear,MONTH(MaySun1+30)=5),MaySun1+30,""),IF(AND(YEAR(MaySun1+37)=CalendarYear,MONTH(MaySun1+37)=5),MaySun1+37,""))</f>
      </c>
      <c r="M26" s="36">
        <f>IF(DAY(MaySun1)=1,IF(AND(YEAR(MaySun1+31)=CalendarYear,MONTH(MaySun1+31)=5),MaySun1+31,""),IF(AND(YEAR(MaySun1+38)=CalendarYear,MONTH(MaySun1+38)=5),MaySun1+38,""))</f>
      </c>
      <c r="N26" s="36">
        <f>IF(DAY(MaySun1)=1,IF(AND(YEAR(MaySun1+32)=CalendarYear,MONTH(MaySun1+32)=5),MaySun1+32,""),IF(AND(YEAR(MaySun1+39)=CalendarYear,MONTH(MaySun1+39)=5),MaySun1+39,""))</f>
      </c>
      <c r="O26" s="36">
        <f>IF(DAY(MaySun1)=1,IF(AND(YEAR(MaySun1+33)=CalendarYear,MONTH(MaySun1+33)=5),MaySun1+33,""),IF(AND(YEAR(MaySun1+40)=CalendarYear,MONTH(MaySun1+40)=5),MaySun1+40,""))</f>
      </c>
      <c r="P26" s="36">
        <f>IF(DAY(MaySun1)=1,IF(AND(YEAR(MaySun1+34)=CalendarYear,MONTH(MaySun1+34)=5),MaySun1+34,""),IF(AND(YEAR(MaySun1+41)=CalendarYear,MONTH(MaySun1+41)=5),MaySun1+41,""))</f>
      </c>
      <c r="Q26" s="36">
        <f>IF(DAY(MaySun1)=1,IF(AND(YEAR(MaySun1+35)=CalendarYear,MONTH(MaySun1+35)=5),MaySun1+35,""),IF(AND(YEAR(MaySun1+42)=CalendarYear,MONTH(MaySun1+42)=5),MaySun1+42,""))</f>
      </c>
      <c r="R26" s="36"/>
      <c r="S26" s="36">
        <f>IF(DAY(JunSun1)=1,IF(AND(YEAR(JunSun1+29)=CalendarYear,MONTH(JunSun1+29)=6),JunSun1+29,""),IF(AND(YEAR(JunSun1+36)=CalendarYear,MONTH(JunSun1+36)=6),JunSun1+36,""))</f>
      </c>
      <c r="T26" s="36">
        <f>IF(DAY(JunSun1)=1,IF(AND(YEAR(JunSun1+30)=CalendarYear,MONTH(JunSun1+30)=6),JunSun1+30,""),IF(AND(YEAR(JunSun1+37)=CalendarYear,MONTH(JunSun1+37)=6),JunSun1+37,""))</f>
      </c>
      <c r="U26" s="36">
        <f>IF(DAY(JunSun1)=1,IF(AND(YEAR(JunSun1+31)=CalendarYear,MONTH(JunSun1+31)=6),JunSun1+31,""),IF(AND(YEAR(JunSun1+38)=CalendarYear,MONTH(JunSun1+38)=6),JunSun1+38,""))</f>
      </c>
      <c r="V26" s="36">
        <f>IF(DAY(JunSun1)=1,IF(AND(YEAR(JunSun1+32)=CalendarYear,MONTH(JunSun1+32)=6),JunSun1+32,""),IF(AND(YEAR(JunSun1+39)=CalendarYear,MONTH(JunSun1+39)=6),JunSun1+39,""))</f>
      </c>
      <c r="W26" s="36">
        <f>IF(DAY(JunSun1)=1,IF(AND(YEAR(JunSun1+33)=CalendarYear,MONTH(JunSun1+33)=6),JunSun1+33,""),IF(AND(YEAR(JunSun1+40)=CalendarYear,MONTH(JunSun1+40)=6),JunSun1+40,""))</f>
      </c>
      <c r="X26" s="36">
        <f>IF(DAY(JunSun1)=1,IF(AND(YEAR(JunSun1+34)=CalendarYear,MONTH(JunSun1+34)=6),JunSun1+34,""),IF(AND(YEAR(JunSun1+41)=CalendarYear,MONTH(JunSun1+41)=6),JunSun1+41,""))</f>
      </c>
      <c r="Y26" s="36">
        <f>IF(DAY(JunSun1)=1,IF(AND(YEAR(JunSun1+35)=CalendarYear,MONTH(JunSun1+35)=6),JunSun1+35,""),IF(AND(YEAR(JunSun1+42)=CalendarYear,MONTH(JunSun1+42)=6),JunSun1+42,""))</f>
      </c>
      <c r="Z26" s="59"/>
      <c r="AA26" s="6"/>
      <c r="AC26" s="2"/>
      <c r="AJ26" s="2"/>
    </row>
    <row r="27" spans="1:29" ht="15" customHeight="1">
      <c r="A27" s="4"/>
      <c r="B27" s="56"/>
      <c r="C27" s="54"/>
      <c r="D27" s="54"/>
      <c r="E27" s="54"/>
      <c r="F27" s="54"/>
      <c r="G27" s="54"/>
      <c r="H27" s="54"/>
      <c r="I27" s="54"/>
      <c r="J27" s="54"/>
      <c r="K27" s="55"/>
      <c r="L27" s="55"/>
      <c r="M27" s="55"/>
      <c r="N27" s="55"/>
      <c r="O27" s="55"/>
      <c r="P27" s="55"/>
      <c r="Q27" s="55"/>
      <c r="R27" s="54"/>
      <c r="S27" s="36"/>
      <c r="T27" s="36"/>
      <c r="U27" s="55"/>
      <c r="V27" s="55"/>
      <c r="W27" s="55"/>
      <c r="X27" s="55"/>
      <c r="Y27" s="55"/>
      <c r="Z27" s="56"/>
      <c r="AA27" s="4"/>
      <c r="AC27" s="2"/>
    </row>
    <row r="28" spans="1:29" ht="15" customHeight="1">
      <c r="A28" s="4"/>
      <c r="B28" s="65"/>
      <c r="C28" s="77" t="s">
        <v>34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66"/>
      <c r="AA28" s="4"/>
      <c r="AC28" s="2"/>
    </row>
    <row r="29" spans="1:29" ht="15" customHeight="1">
      <c r="A29" s="4"/>
      <c r="B29" s="56"/>
      <c r="C29" s="78" t="s">
        <v>31</v>
      </c>
      <c r="D29" s="79"/>
      <c r="E29" s="79"/>
      <c r="F29" s="79"/>
      <c r="G29" s="80"/>
      <c r="H29" s="81">
        <v>167</v>
      </c>
      <c r="I29" s="81"/>
      <c r="J29" s="82"/>
      <c r="K29" s="83">
        <v>159</v>
      </c>
      <c r="L29" s="83"/>
      <c r="M29" s="83"/>
      <c r="N29" s="83"/>
      <c r="O29" s="83"/>
      <c r="P29" s="83"/>
      <c r="Q29" s="83"/>
      <c r="R29" s="82"/>
      <c r="S29" s="83">
        <v>159</v>
      </c>
      <c r="T29" s="83"/>
      <c r="U29" s="83"/>
      <c r="V29" s="83"/>
      <c r="W29" s="83"/>
      <c r="X29" s="83"/>
      <c r="Y29" s="83"/>
      <c r="Z29" s="56"/>
      <c r="AA29" s="4"/>
      <c r="AC29" s="2"/>
    </row>
    <row r="30" spans="1:30" ht="15" customHeight="1">
      <c r="A30" s="4"/>
      <c r="B30" s="56"/>
      <c r="C30" s="78" t="s">
        <v>32</v>
      </c>
      <c r="D30" s="79"/>
      <c r="E30" s="79"/>
      <c r="F30" s="79"/>
      <c r="G30" s="80"/>
      <c r="H30" s="81">
        <v>150.2</v>
      </c>
      <c r="I30" s="81"/>
      <c r="J30" s="82"/>
      <c r="K30" s="86">
        <v>143</v>
      </c>
      <c r="L30" s="86"/>
      <c r="M30" s="86"/>
      <c r="N30" s="86"/>
      <c r="O30" s="86"/>
      <c r="P30" s="86"/>
      <c r="Q30" s="86"/>
      <c r="R30" s="82"/>
      <c r="S30" s="86">
        <v>143</v>
      </c>
      <c r="T30" s="86"/>
      <c r="U30" s="86"/>
      <c r="V30" s="86"/>
      <c r="W30" s="86"/>
      <c r="X30" s="86"/>
      <c r="Y30" s="86"/>
      <c r="Z30" s="56"/>
      <c r="AA30" s="4"/>
      <c r="AC30" s="2"/>
      <c r="AD30" s="64"/>
    </row>
    <row r="31" spans="1:27" ht="15" customHeight="1">
      <c r="A31" s="4"/>
      <c r="B31" s="56"/>
      <c r="C31" s="78" t="s">
        <v>33</v>
      </c>
      <c r="D31" s="79"/>
      <c r="E31" s="79"/>
      <c r="F31" s="79"/>
      <c r="G31" s="80"/>
      <c r="H31" s="81">
        <v>99.8</v>
      </c>
      <c r="I31" s="81"/>
      <c r="J31" s="82"/>
      <c r="K31" s="86">
        <v>95</v>
      </c>
      <c r="L31" s="86"/>
      <c r="M31" s="86"/>
      <c r="N31" s="86"/>
      <c r="O31" s="86"/>
      <c r="P31" s="86"/>
      <c r="Q31" s="86"/>
      <c r="R31" s="82"/>
      <c r="S31" s="86">
        <v>95</v>
      </c>
      <c r="T31" s="86"/>
      <c r="U31" s="86"/>
      <c r="V31" s="86"/>
      <c r="W31" s="86"/>
      <c r="X31" s="86"/>
      <c r="Y31" s="86"/>
      <c r="Z31" s="56"/>
      <c r="AA31" s="4"/>
    </row>
    <row r="32" spans="1:27" ht="15" customHeight="1">
      <c r="A32" s="4"/>
      <c r="B32" s="11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12"/>
      <c r="AA32" s="4"/>
    </row>
    <row r="33" spans="1:27" ht="15" customHeight="1">
      <c r="A33" s="4"/>
      <c r="B33" s="11"/>
      <c r="C33" s="68" t="s">
        <v>6</v>
      </c>
      <c r="D33" s="76"/>
      <c r="E33" s="76"/>
      <c r="F33" s="76"/>
      <c r="G33" s="76"/>
      <c r="H33" s="76"/>
      <c r="I33" s="76"/>
      <c r="J33" s="19"/>
      <c r="K33" s="68" t="s">
        <v>7</v>
      </c>
      <c r="L33" s="76"/>
      <c r="M33" s="76"/>
      <c r="N33" s="76"/>
      <c r="O33" s="76"/>
      <c r="P33" s="76"/>
      <c r="Q33" s="76"/>
      <c r="R33" s="14"/>
      <c r="S33" s="68" t="s">
        <v>8</v>
      </c>
      <c r="T33" s="76"/>
      <c r="U33" s="76"/>
      <c r="V33" s="76"/>
      <c r="W33" s="76"/>
      <c r="X33" s="76"/>
      <c r="Y33" s="76"/>
      <c r="Z33" s="12"/>
      <c r="AA33" s="4"/>
    </row>
    <row r="34" spans="1:27" ht="15" customHeight="1">
      <c r="A34" s="4"/>
      <c r="B34" s="11"/>
      <c r="C34" s="72" t="s">
        <v>25</v>
      </c>
      <c r="D34" s="72"/>
      <c r="E34" s="72"/>
      <c r="F34" s="72"/>
      <c r="G34" s="72"/>
      <c r="H34" s="72"/>
      <c r="I34" s="72"/>
      <c r="J34" s="60"/>
      <c r="K34" s="72" t="s">
        <v>26</v>
      </c>
      <c r="L34" s="72"/>
      <c r="M34" s="72"/>
      <c r="N34" s="72"/>
      <c r="O34" s="72"/>
      <c r="P34" s="72"/>
      <c r="Q34" s="72"/>
      <c r="R34" s="60"/>
      <c r="S34" s="72" t="s">
        <v>24</v>
      </c>
      <c r="T34" s="72"/>
      <c r="U34" s="72"/>
      <c r="V34" s="72"/>
      <c r="W34" s="72"/>
      <c r="X34" s="72"/>
      <c r="Y34" s="72"/>
      <c r="Z34" s="12"/>
      <c r="AA34" s="4"/>
    </row>
    <row r="35" spans="1:27" ht="15" customHeight="1">
      <c r="A35" s="4"/>
      <c r="B35" s="11"/>
      <c r="C35" s="32" t="s">
        <v>12</v>
      </c>
      <c r="D35" s="32" t="s">
        <v>13</v>
      </c>
      <c r="E35" s="32" t="s">
        <v>14</v>
      </c>
      <c r="F35" s="32" t="s">
        <v>15</v>
      </c>
      <c r="G35" s="32" t="s">
        <v>12</v>
      </c>
      <c r="H35" s="32" t="s">
        <v>14</v>
      </c>
      <c r="I35" s="32" t="s">
        <v>13</v>
      </c>
      <c r="J35" s="36"/>
      <c r="K35" s="32" t="s">
        <v>12</v>
      </c>
      <c r="L35" s="32" t="s">
        <v>13</v>
      </c>
      <c r="M35" s="32" t="s">
        <v>14</v>
      </c>
      <c r="N35" s="32" t="s">
        <v>15</v>
      </c>
      <c r="O35" s="32" t="s">
        <v>12</v>
      </c>
      <c r="P35" s="32" t="s">
        <v>14</v>
      </c>
      <c r="Q35" s="32" t="s">
        <v>13</v>
      </c>
      <c r="R35" s="38"/>
      <c r="S35" s="32" t="s">
        <v>12</v>
      </c>
      <c r="T35" s="32" t="s">
        <v>13</v>
      </c>
      <c r="U35" s="32" t="s">
        <v>14</v>
      </c>
      <c r="V35" s="32" t="s">
        <v>15</v>
      </c>
      <c r="W35" s="32" t="s">
        <v>12</v>
      </c>
      <c r="X35" s="32" t="s">
        <v>14</v>
      </c>
      <c r="Y35" s="32" t="s">
        <v>13</v>
      </c>
      <c r="Z35" s="12"/>
      <c r="AA35" s="4"/>
    </row>
    <row r="36" spans="1:27" ht="15" customHeight="1">
      <c r="A36" s="4"/>
      <c r="B36" s="11"/>
      <c r="C36" s="36">
        <f>IF(DAY(JulSun1)=1,"",IF(AND(YEAR(JulSun1+1)=CalendarYear,MONTH(JulSun1+1)=7),JulSun1+1,""))</f>
      </c>
      <c r="D36" s="36">
        <f>IF(DAY(JulSun1)=1,"",IF(AND(YEAR(JulSun1+2)=CalendarYear,MONTH(JulSun1+2)=7),JulSun1+2,""))</f>
      </c>
      <c r="E36" s="36">
        <f>IF(DAY(JulSun1)=1,"",IF(AND(YEAR(JulSun1+3)=CalendarYear,MONTH(JulSun1+3)=7),JulSun1+3,""))</f>
      </c>
      <c r="F36" s="36">
        <f>IF(DAY(JulSun1)=1,"",IF(AND(YEAR(JulSun1+4)=CalendarYear,MONTH(JulSun1+4)=7),JulSun1+4,""))</f>
      </c>
      <c r="G36" s="36">
        <f>IF(DAY(JulSun1)=1,"",IF(AND(YEAR(JulSun1+5)=CalendarYear,MONTH(JulSun1+5)=7),JulSun1+5,""))</f>
      </c>
      <c r="H36" s="36">
        <f>IF(DAY(JulSun1)=1,"",IF(AND(YEAR(JulSun1+6)=CalendarYear,MONTH(JulSun1+6)=7),JulSun1+6,""))</f>
      </c>
      <c r="I36" s="34">
        <f>IF(DAY(JulSun1)=1,IF(AND(YEAR(JulSun1)=CalendarYear,MONTH(JulSun1)=7),JulSun1,""),IF(AND(YEAR(JulSun1+7)=CalendarYear,MONTH(JulSun1+7)=7),JulSun1+7,""))</f>
        <v>43282</v>
      </c>
      <c r="J36" s="38"/>
      <c r="K36" s="36">
        <f>IF(DAY(AugSun1)=1,"",IF(AND(YEAR(AugSun1+1)=CalendarYear,MONTH(AugSun1+1)=8),AugSun1+1,""))</f>
      </c>
      <c r="L36" s="36">
        <f>IF(DAY(AugSun1)=1,"",IF(AND(YEAR(AugSun1+2)=CalendarYear,MONTH(AugSun1+2)=8),AugSun1+2,""))</f>
      </c>
      <c r="M36" s="36">
        <f>IF(DAY(AugSun1)=1,"",IF(AND(YEAR(AugSun1+3)=CalendarYear,MONTH(AugSun1+3)=8),AugSun1+3,""))</f>
        <v>43313</v>
      </c>
      <c r="N36" s="36">
        <f>IF(DAY(AugSun1)=1,"",IF(AND(YEAR(AugSun1+4)=CalendarYear,MONTH(AugSun1+4)=8),AugSun1+4,""))</f>
        <v>43314</v>
      </c>
      <c r="O36" s="36">
        <f>IF(DAY(AugSun1)=1,"",IF(AND(YEAR(AugSun1+5)=CalendarYear,MONTH(AugSun1+5)=8),AugSun1+5,""))</f>
        <v>43315</v>
      </c>
      <c r="P36" s="34">
        <f>IF(DAY(AugSun1)=1,"",IF(AND(YEAR(AugSun1+6)=CalendarYear,MONTH(AugSun1+6)=8),AugSun1+6,""))</f>
        <v>43316</v>
      </c>
      <c r="Q36" s="34">
        <f>IF(DAY(AugSun1)=1,IF(AND(YEAR(AugSun1)=CalendarYear,MONTH(AugSun1)=8),AugSun1,""),IF(AND(YEAR(AugSun1+7)=CalendarYear,MONTH(AugSun1+7)=8),AugSun1+7,""))</f>
        <v>43317</v>
      </c>
      <c r="R36" s="38"/>
      <c r="S36" s="36">
        <f>IF(DAY(SepSun1)=1,"",IF(AND(YEAR(SepSun1+1)=CalendarYear,MONTH(SepSun1+1)=9),SepSun1+1,""))</f>
      </c>
      <c r="T36" s="36">
        <f>IF(DAY(SepSun1)=1,"",IF(AND(YEAR(SepSun1+2)=CalendarYear,MONTH(SepSun1+2)=9),SepSun1+2,""))</f>
      </c>
      <c r="U36" s="36">
        <f>IF(DAY(SepSun1)=1,"",IF(AND(YEAR(SepSun1+3)=CalendarYear,MONTH(SepSun1+3)=9),SepSun1+3,""))</f>
      </c>
      <c r="V36" s="36">
        <f>IF(DAY(SepSun1)=1,"",IF(AND(YEAR(SepSun1+4)=CalendarYear,MONTH(SepSun1+4)=9),SepSun1+4,""))</f>
      </c>
      <c r="W36" s="36">
        <f>IF(DAY(SepSun1)=1,"",IF(AND(YEAR(SepSun1+5)=CalendarYear,MONTH(SepSun1+5)=9),SepSun1+5,""))</f>
      </c>
      <c r="X36" s="34">
        <f>IF(DAY(SepSun1)=1,"",IF(AND(YEAR(SepSun1+6)=CalendarYear,MONTH(SepSun1+6)=9),SepSun1+6,""))</f>
        <v>43344</v>
      </c>
      <c r="Y36" s="34">
        <f>IF(DAY(SepSun1)=1,IF(AND(YEAR(SepSun1)=CalendarYear,MONTH(SepSun1)=9),SepSun1,""),IF(AND(YEAR(SepSun1+7)=CalendarYear,MONTH(SepSun1+7)=9),SepSun1+7,""))</f>
        <v>43345</v>
      </c>
      <c r="Z36" s="12"/>
      <c r="AA36" s="4"/>
    </row>
    <row r="37" spans="1:27" ht="15" customHeight="1">
      <c r="A37" s="4"/>
      <c r="B37" s="11"/>
      <c r="C37" s="36">
        <f>IF(DAY(JulSun1)=1,IF(AND(YEAR(JulSun1+1)=CalendarYear,MONTH(JulSun1+1)=7),JulSun1+1,""),IF(AND(YEAR(JulSun1+8)=CalendarYear,MONTH(JulSun1+8)=7),JulSun1+8,""))</f>
        <v>43283</v>
      </c>
      <c r="D37" s="36">
        <f>IF(DAY(JulSun1)=1,IF(AND(YEAR(JulSun1+2)=CalendarYear,MONTH(JulSun1+2)=7),JulSun1+2,""),IF(AND(YEAR(JulSun1+9)=CalendarYear,MONTH(JulSun1+9)=7),JulSun1+9,""))</f>
        <v>43284</v>
      </c>
      <c r="E37" s="36">
        <f>IF(DAY(JulSun1)=1,IF(AND(YEAR(JulSun1+3)=CalendarYear,MONTH(JulSun1+3)=7),JulSun1+3,""),IF(AND(YEAR(JulSun1+10)=CalendarYear,MONTH(JulSun1+10)=7),JulSun1+10,""))</f>
        <v>43285</v>
      </c>
      <c r="F37" s="36">
        <f>IF(DAY(JulSun1)=1,IF(AND(YEAR(JulSun1+4)=CalendarYear,MONTH(JulSun1+4)=7),JulSun1+4,""),IF(AND(YEAR(JulSun1+11)=CalendarYear,MONTH(JulSun1+11)=7),JulSun1+11,""))</f>
        <v>43286</v>
      </c>
      <c r="G37" s="36">
        <f>IF(DAY(JulSun1)=1,IF(AND(YEAR(JulSun1+5)=CalendarYear,MONTH(JulSun1+5)=7),JulSun1+5,""),IF(AND(YEAR(JulSun1+12)=CalendarYear,MONTH(JulSun1+12)=7),JulSun1+12,""))</f>
        <v>43287</v>
      </c>
      <c r="H37" s="34">
        <f>IF(DAY(JulSun1)=1,IF(AND(YEAR(JulSun1+6)=CalendarYear,MONTH(JulSun1+6)=7),JulSun1+6,""),IF(AND(YEAR(JulSun1+13)=CalendarYear,MONTH(JulSun1+13)=7),JulSun1+13,""))</f>
        <v>43288</v>
      </c>
      <c r="I37" s="34">
        <f>IF(DAY(JulSun1)=1,IF(AND(YEAR(JulSun1+7)=CalendarYear,MONTH(JulSun1+7)=7),JulSun1+7,""),IF(AND(YEAR(JulSun1+14)=CalendarYear,MONTH(JulSun1+14)=7),JulSun1+14,""))</f>
        <v>43289</v>
      </c>
      <c r="J37" s="27"/>
      <c r="K37" s="36">
        <f>IF(DAY(AugSun1)=1,IF(AND(YEAR(AugSun1+1)=CalendarYear,MONTH(AugSun1+1)=8),AugSun1+1,""),IF(AND(YEAR(AugSun1+8)=CalendarYear,MONTH(AugSun1+8)=8),AugSun1+8,""))</f>
        <v>43318</v>
      </c>
      <c r="L37" s="36">
        <f>IF(DAY(AugSun1)=1,IF(AND(YEAR(AugSun1+2)=CalendarYear,MONTH(AugSun1+2)=8),AugSun1+2,""),IF(AND(YEAR(AugSun1+9)=CalendarYear,MONTH(AugSun1+9)=8),AugSun1+9,""))</f>
        <v>43319</v>
      </c>
      <c r="M37" s="36">
        <f>IF(DAY(AugSun1)=1,IF(AND(YEAR(AugSun1+3)=CalendarYear,MONTH(AugSun1+3)=8),AugSun1+3,""),IF(AND(YEAR(AugSun1+10)=CalendarYear,MONTH(AugSun1+10)=8),AugSun1+10,""))</f>
        <v>43320</v>
      </c>
      <c r="N37" s="36">
        <f>IF(DAY(AugSun1)=1,IF(AND(YEAR(AugSun1+4)=CalendarYear,MONTH(AugSun1+4)=8),AugSun1+4,""),IF(AND(YEAR(AugSun1+11)=CalendarYear,MONTH(AugSun1+11)=8),AugSun1+11,""))</f>
        <v>43321</v>
      </c>
      <c r="O37" s="36">
        <f>IF(DAY(AugSun1)=1,IF(AND(YEAR(AugSun1+5)=CalendarYear,MONTH(AugSun1+5)=8),AugSun1+5,""),IF(AND(YEAR(AugSun1+12)=CalendarYear,MONTH(AugSun1+12)=8),AugSun1+12,""))</f>
        <v>43322</v>
      </c>
      <c r="P37" s="34">
        <f>IF(DAY(AugSun1)=1,IF(AND(YEAR(AugSun1+6)=CalendarYear,MONTH(AugSun1+6)=8),AugSun1+6,""),IF(AND(YEAR(AugSun1+13)=CalendarYear,MONTH(AugSun1+13)=8),AugSun1+13,""))</f>
        <v>43323</v>
      </c>
      <c r="Q37" s="34">
        <f>IF(DAY(AugSun1)=1,IF(AND(YEAR(AugSun1+7)=CalendarYear,MONTH(AugSun1+7)=8),AugSun1+7,""),IF(AND(YEAR(AugSun1+14)=CalendarYear,MONTH(AugSun1+14)=8),AugSun1+14,""))</f>
        <v>43324</v>
      </c>
      <c r="R37" s="38"/>
      <c r="S37" s="36">
        <f>IF(DAY(SepSun1)=1,IF(AND(YEAR(SepSun1+1)=CalendarYear,MONTH(SepSun1+1)=9),SepSun1+1,""),IF(AND(YEAR(SepSun1+8)=CalendarYear,MONTH(SepSun1+8)=9),SepSun1+8,""))</f>
        <v>43346</v>
      </c>
      <c r="T37" s="36">
        <f>IF(DAY(SepSun1)=1,IF(AND(YEAR(SepSun1+2)=CalendarYear,MONTH(SepSun1+2)=9),SepSun1+2,""),IF(AND(YEAR(SepSun1+9)=CalendarYear,MONTH(SepSun1+9)=9),SepSun1+9,""))</f>
        <v>43347</v>
      </c>
      <c r="U37" s="36">
        <f>IF(DAY(SepSun1)=1,IF(AND(YEAR(SepSun1+3)=CalendarYear,MONTH(SepSun1+3)=9),SepSun1+3,""),IF(AND(YEAR(SepSun1+10)=CalendarYear,MONTH(SepSun1+10)=9),SepSun1+10,""))</f>
        <v>43348</v>
      </c>
      <c r="V37" s="36">
        <f>IF(DAY(SepSun1)=1,IF(AND(YEAR(SepSun1+4)=CalendarYear,MONTH(SepSun1+4)=9),SepSun1+4,""),IF(AND(YEAR(SepSun1+11)=CalendarYear,MONTH(SepSun1+11)=9),SepSun1+11,""))</f>
        <v>43349</v>
      </c>
      <c r="W37" s="36">
        <f>IF(DAY(SepSun1)=1,IF(AND(YEAR(SepSun1+5)=CalendarYear,MONTH(SepSun1+5)=9),SepSun1+5,""),IF(AND(YEAR(SepSun1+12)=CalendarYear,MONTH(SepSun1+12)=9),SepSun1+12,""))</f>
        <v>43350</v>
      </c>
      <c r="X37" s="34">
        <f>IF(DAY(SepSun1)=1,IF(AND(YEAR(SepSun1+6)=CalendarYear,MONTH(SepSun1+6)=9),SepSun1+6,""),IF(AND(YEAR(SepSun1+13)=CalendarYear,MONTH(SepSun1+13)=9),SepSun1+13,""))</f>
        <v>43351</v>
      </c>
      <c r="Y37" s="34">
        <f>IF(DAY(SepSun1)=1,IF(AND(YEAR(SepSun1+7)=CalendarYear,MONTH(SepSun1+7)=9),SepSun1+7,""),IF(AND(YEAR(SepSun1+14)=CalendarYear,MONTH(SepSun1+14)=9),SepSun1+14,""))</f>
        <v>43352</v>
      </c>
      <c r="Z37" s="12"/>
      <c r="AA37" s="4"/>
    </row>
    <row r="38" spans="1:31" ht="15" customHeight="1">
      <c r="A38" s="4"/>
      <c r="B38" s="11"/>
      <c r="C38" s="36">
        <f>IF(DAY(JulSun1)=1,IF(AND(YEAR(JulSun1+8)=CalendarYear,MONTH(JulSun1+8)=7),JulSun1+8,""),IF(AND(YEAR(JulSun1+15)=CalendarYear,MONTH(JulSun1+15)=7),JulSun1+15,""))</f>
        <v>43290</v>
      </c>
      <c r="D38" s="36">
        <f>IF(DAY(JulSun1)=1,IF(AND(YEAR(JulSun1+9)=CalendarYear,MONTH(JulSun1+9)=7),JulSun1+9,""),IF(AND(YEAR(JulSun1+16)=CalendarYear,MONTH(JulSun1+16)=7),JulSun1+16,""))</f>
        <v>43291</v>
      </c>
      <c r="E38" s="36">
        <f>IF(DAY(JulSun1)=1,IF(AND(YEAR(JulSun1+10)=CalendarYear,MONTH(JulSun1+10)=7),JulSun1+10,""),IF(AND(YEAR(JulSun1+17)=CalendarYear,MONTH(JulSun1+17)=7),JulSun1+17,""))</f>
        <v>43292</v>
      </c>
      <c r="F38" s="36">
        <f>IF(DAY(JulSun1)=1,IF(AND(YEAR(JulSun1+11)=CalendarYear,MONTH(JulSun1+11)=7),JulSun1+11,""),IF(AND(YEAR(JulSun1+18)=CalendarYear,MONTH(JulSun1+18)=7),JulSun1+18,""))</f>
        <v>43293</v>
      </c>
      <c r="G38" s="36">
        <f>IF(DAY(JulSun1)=1,IF(AND(YEAR(JulSun1+12)=CalendarYear,MONTH(JulSun1+12)=7),JulSun1+12,""),IF(AND(YEAR(JulSun1+19)=CalendarYear,MONTH(JulSun1+19)=7),JulSun1+19,""))</f>
        <v>43294</v>
      </c>
      <c r="H38" s="34">
        <f>IF(DAY(JulSun1)=1,IF(AND(YEAR(JulSun1+13)=CalendarYear,MONTH(JulSun1+13)=7),JulSun1+13,""),IF(AND(YEAR(JulSun1+20)=CalendarYear,MONTH(JulSun1+20)=7),JulSun1+20,""))</f>
        <v>43295</v>
      </c>
      <c r="I38" s="34">
        <f>IF(DAY(JulSun1)=1,IF(AND(YEAR(JulSun1+14)=CalendarYear,MONTH(JulSun1+14)=7),JulSun1+14,""),IF(AND(YEAR(JulSun1+21)=CalendarYear,MONTH(JulSun1+21)=7),JulSun1+21,""))</f>
        <v>43296</v>
      </c>
      <c r="J38" s="27"/>
      <c r="K38" s="36">
        <f>IF(DAY(AugSun1)=1,IF(AND(YEAR(AugSun1+8)=CalendarYear,MONTH(AugSun1+8)=8),AugSun1+8,""),IF(AND(YEAR(AugSun1+15)=CalendarYear,MONTH(AugSun1+15)=8),AugSun1+15,""))</f>
        <v>43325</v>
      </c>
      <c r="L38" s="36">
        <f>IF(DAY(AugSun1)=1,IF(AND(YEAR(AugSun1+9)=CalendarYear,MONTH(AugSun1+9)=8),AugSun1+9,""),IF(AND(YEAR(AugSun1+16)=CalendarYear,MONTH(AugSun1+16)=8),AugSun1+16,""))</f>
        <v>43326</v>
      </c>
      <c r="M38" s="36">
        <f>IF(DAY(AugSun1)=1,IF(AND(YEAR(AugSun1+10)=CalendarYear,MONTH(AugSun1+10)=8),AugSun1+10,""),IF(AND(YEAR(AugSun1+17)=CalendarYear,MONTH(AugSun1+17)=8),AugSun1+17,""))</f>
        <v>43327</v>
      </c>
      <c r="N38" s="36">
        <f>IF(DAY(AugSun1)=1,IF(AND(YEAR(AugSun1+11)=CalendarYear,MONTH(AugSun1+11)=8),AugSun1+11,""),IF(AND(YEAR(AugSun1+18)=CalendarYear,MONTH(AugSun1+18)=8),AugSun1+18,""))</f>
        <v>43328</v>
      </c>
      <c r="O38" s="36">
        <f>IF(DAY(AugSun1)=1,IF(AND(YEAR(AugSun1+12)=CalendarYear,MONTH(AugSun1+12)=8),AugSun1+12,""),IF(AND(YEAR(AugSun1+19)=CalendarYear,MONTH(AugSun1+19)=8),AugSun1+19,""))</f>
        <v>43329</v>
      </c>
      <c r="P38" s="34">
        <f>IF(DAY(AugSun1)=1,IF(AND(YEAR(AugSun1+13)=CalendarYear,MONTH(AugSun1+13)=8),AugSun1+13,""),IF(AND(YEAR(AugSun1+20)=CalendarYear,MONTH(AugSun1+20)=8),AugSun1+20,""))</f>
        <v>43330</v>
      </c>
      <c r="Q38" s="34">
        <f>IF(DAY(AugSun1)=1,IF(AND(YEAR(AugSun1+14)=CalendarYear,MONTH(AugSun1+14)=8),AugSun1+14,""),IF(AND(YEAR(AugSun1+21)=CalendarYear,MONTH(AugSun1+21)=8),AugSun1+21,""))</f>
        <v>43331</v>
      </c>
      <c r="R38" s="38"/>
      <c r="S38" s="36">
        <f>IF(DAY(SepSun1)=1,IF(AND(YEAR(SepSun1+8)=CalendarYear,MONTH(SepSun1+8)=9),SepSun1+8,""),IF(AND(YEAR(SepSun1+15)=CalendarYear,MONTH(SepSun1+15)=9),SepSun1+15,""))</f>
        <v>43353</v>
      </c>
      <c r="T38" s="36">
        <f>IF(DAY(SepSun1)=1,IF(AND(YEAR(SepSun1+9)=CalendarYear,MONTH(SepSun1+9)=9),SepSun1+9,""),IF(AND(YEAR(SepSun1+16)=CalendarYear,MONTH(SepSun1+16)=9),SepSun1+16,""))</f>
        <v>43354</v>
      </c>
      <c r="U38" s="36">
        <f>IF(DAY(SepSun1)=1,IF(AND(YEAR(SepSun1+10)=CalendarYear,MONTH(SepSun1+10)=9),SepSun1+10,""),IF(AND(YEAR(SepSun1+17)=CalendarYear,MONTH(SepSun1+17)=9),SepSun1+17,""))</f>
        <v>43355</v>
      </c>
      <c r="V38" s="36">
        <f>IF(DAY(SepSun1)=1,IF(AND(YEAR(SepSun1+11)=CalendarYear,MONTH(SepSun1+11)=9),SepSun1+11,""),IF(AND(YEAR(SepSun1+18)=CalendarYear,MONTH(SepSun1+18)=9),SepSun1+18,""))</f>
        <v>43356</v>
      </c>
      <c r="W38" s="36">
        <f>IF(DAY(SepSun1)=1,IF(AND(YEAR(SepSun1+12)=CalendarYear,MONTH(SepSun1+12)=9),SepSun1+12,""),IF(AND(YEAR(SepSun1+19)=CalendarYear,MONTH(SepSun1+19)=9),SepSun1+19,""))</f>
        <v>43357</v>
      </c>
      <c r="X38" s="34">
        <f>IF(DAY(SepSun1)=1,IF(AND(YEAR(SepSun1+13)=CalendarYear,MONTH(SepSun1+13)=9),SepSun1+13,""),IF(AND(YEAR(SepSun1+20)=CalendarYear,MONTH(SepSun1+20)=9),SepSun1+20,""))</f>
        <v>43358</v>
      </c>
      <c r="Y38" s="34">
        <f>IF(DAY(SepSun1)=1,IF(AND(YEAR(SepSun1+14)=CalendarYear,MONTH(SepSun1+14)=9),SepSun1+14,""),IF(AND(YEAR(SepSun1+21)=CalendarYear,MONTH(SepSun1+21)=9),SepSun1+21,""))</f>
        <v>43359</v>
      </c>
      <c r="Z38" s="12"/>
      <c r="AA38" s="4"/>
      <c r="AE38" s="67"/>
    </row>
    <row r="39" spans="1:27" ht="15" customHeight="1">
      <c r="A39" s="4"/>
      <c r="B39" s="11"/>
      <c r="C39" s="36">
        <f>IF(DAY(JulSun1)=1,IF(AND(YEAR(JulSun1+15)=CalendarYear,MONTH(JulSun1+15)=7),JulSun1+15,""),IF(AND(YEAR(JulSun1+22)=CalendarYear,MONTH(JulSun1+22)=7),JulSun1+22,""))</f>
        <v>43297</v>
      </c>
      <c r="D39" s="36">
        <f>IF(DAY(JulSun1)=1,IF(AND(YEAR(JulSun1+16)=CalendarYear,MONTH(JulSun1+16)=7),JulSun1+16,""),IF(AND(YEAR(JulSun1+23)=CalendarYear,MONTH(JulSun1+23)=7),JulSun1+23,""))</f>
        <v>43298</v>
      </c>
      <c r="E39" s="36">
        <f>IF(DAY(JulSun1)=1,IF(AND(YEAR(JulSun1+17)=CalendarYear,MONTH(JulSun1+17)=7),JulSun1+17,""),IF(AND(YEAR(JulSun1+24)=CalendarYear,MONTH(JulSun1+24)=7),JulSun1+24,""))</f>
        <v>43299</v>
      </c>
      <c r="F39" s="36">
        <f>IF(DAY(JulSun1)=1,IF(AND(YEAR(JulSun1+18)=CalendarYear,MONTH(JulSun1+18)=7),JulSun1+18,""),IF(AND(YEAR(JulSun1+25)=CalendarYear,MONTH(JulSun1+25)=7),JulSun1+25,""))</f>
        <v>43300</v>
      </c>
      <c r="G39" s="36">
        <f>IF(DAY(JulSun1)=1,IF(AND(YEAR(JulSun1+19)=CalendarYear,MONTH(JulSun1+19)=7),JulSun1+19,""),IF(AND(YEAR(JulSun1+26)=CalendarYear,MONTH(JulSun1+26)=7),JulSun1+26,""))</f>
        <v>43301</v>
      </c>
      <c r="H39" s="34">
        <f>IF(DAY(JulSun1)=1,IF(AND(YEAR(JulSun1+20)=CalendarYear,MONTH(JulSun1+20)=7),JulSun1+20,""),IF(AND(YEAR(JulSun1+27)=CalendarYear,MONTH(JulSun1+27)=7),JulSun1+27,""))</f>
        <v>43302</v>
      </c>
      <c r="I39" s="34">
        <f>IF(DAY(JulSun1)=1,IF(AND(YEAR(JulSun1+21)=CalendarYear,MONTH(JulSun1+21)=7),JulSun1+21,""),IF(AND(YEAR(JulSun1+28)=CalendarYear,MONTH(JulSun1+28)=7),JulSun1+28,""))</f>
        <v>43303</v>
      </c>
      <c r="J39" s="27"/>
      <c r="K39" s="36">
        <f>IF(DAY(AugSun1)=1,IF(AND(YEAR(AugSun1+15)=CalendarYear,MONTH(AugSun1+15)=8),AugSun1+15,""),IF(AND(YEAR(AugSun1+22)=CalendarYear,MONTH(AugSun1+22)=8),AugSun1+22,""))</f>
        <v>43332</v>
      </c>
      <c r="L39" s="36">
        <f>IF(DAY(AugSun1)=1,IF(AND(YEAR(AugSun1+16)=CalendarYear,MONTH(AugSun1+16)=8),AugSun1+16,""),IF(AND(YEAR(AugSun1+23)=CalendarYear,MONTH(AugSun1+23)=8),AugSun1+23,""))</f>
        <v>43333</v>
      </c>
      <c r="M39" s="36">
        <f>IF(DAY(AugSun1)=1,IF(AND(YEAR(AugSun1+17)=CalendarYear,MONTH(AugSun1+17)=8),AugSun1+17,""),IF(AND(YEAR(AugSun1+24)=CalendarYear,MONTH(AugSun1+24)=8),AugSun1+24,""))</f>
        <v>43334</v>
      </c>
      <c r="N39" s="36">
        <f>IF(DAY(AugSun1)=1,IF(AND(YEAR(AugSun1+18)=CalendarYear,MONTH(AugSun1+18)=8),AugSun1+18,""),IF(AND(YEAR(AugSun1+25)=CalendarYear,MONTH(AugSun1+25)=8),AugSun1+25,""))</f>
        <v>43335</v>
      </c>
      <c r="O39" s="36">
        <f>IF(DAY(AugSun1)=1,IF(AND(YEAR(AugSun1+19)=CalendarYear,MONTH(AugSun1+19)=8),AugSun1+19,""),IF(AND(YEAR(AugSun1+26)=CalendarYear,MONTH(AugSun1+26)=8),AugSun1+26,""))</f>
        <v>43336</v>
      </c>
      <c r="P39" s="34">
        <f>IF(DAY(AugSun1)=1,IF(AND(YEAR(AugSun1+20)=CalendarYear,MONTH(AugSun1+20)=8),AugSun1+20,""),IF(AND(YEAR(AugSun1+27)=CalendarYear,MONTH(AugSun1+27)=8),AugSun1+27,""))</f>
        <v>43337</v>
      </c>
      <c r="Q39" s="34">
        <f>IF(DAY(AugSun1)=1,IF(AND(YEAR(AugSun1+21)=CalendarYear,MONTH(AugSun1+21)=8),AugSun1+21,""),IF(AND(YEAR(AugSun1+28)=CalendarYear,MONTH(AugSun1+28)=8),AugSun1+28,""))</f>
        <v>43338</v>
      </c>
      <c r="R39" s="38"/>
      <c r="S39" s="36">
        <f>IF(DAY(SepSun1)=1,IF(AND(YEAR(SepSun1+15)=CalendarYear,MONTH(SepSun1+15)=9),SepSun1+15,""),IF(AND(YEAR(SepSun1+22)=CalendarYear,MONTH(SepSun1+22)=9),SepSun1+22,""))</f>
        <v>43360</v>
      </c>
      <c r="T39" s="36">
        <f>IF(DAY(SepSun1)=1,IF(AND(YEAR(SepSun1+16)=CalendarYear,MONTH(SepSun1+16)=9),SepSun1+16,""),IF(AND(YEAR(SepSun1+23)=CalendarYear,MONTH(SepSun1+23)=9),SepSun1+23,""))</f>
        <v>43361</v>
      </c>
      <c r="U39" s="36">
        <f>IF(DAY(SepSun1)=1,IF(AND(YEAR(SepSun1+17)=CalendarYear,MONTH(SepSun1+17)=9),SepSun1+17,""),IF(AND(YEAR(SepSun1+24)=CalendarYear,MONTH(SepSun1+24)=9),SepSun1+24,""))</f>
        <v>43362</v>
      </c>
      <c r="V39" s="36">
        <f>IF(DAY(SepSun1)=1,IF(AND(YEAR(SepSun1+18)=CalendarYear,MONTH(SepSun1+18)=9),SepSun1+18,""),IF(AND(YEAR(SepSun1+25)=CalendarYear,MONTH(SepSun1+25)=9),SepSun1+25,""))</f>
        <v>43363</v>
      </c>
      <c r="W39" s="36">
        <f>IF(DAY(SepSun1)=1,IF(AND(YEAR(SepSun1+19)=CalendarYear,MONTH(SepSun1+19)=9),SepSun1+19,""),IF(AND(YEAR(SepSun1+26)=CalendarYear,MONTH(SepSun1+26)=9),SepSun1+26,""))</f>
        <v>43364</v>
      </c>
      <c r="X39" s="34">
        <f>IF(DAY(SepSun1)=1,IF(AND(YEAR(SepSun1+20)=CalendarYear,MONTH(SepSun1+20)=9),SepSun1+20,""),IF(AND(YEAR(SepSun1+27)=CalendarYear,MONTH(SepSun1+27)=9),SepSun1+27,""))</f>
        <v>43365</v>
      </c>
      <c r="Y39" s="34">
        <f>IF(DAY(SepSun1)=1,IF(AND(YEAR(SepSun1+21)=CalendarYear,MONTH(SepSun1+21)=9),SepSun1+21,""),IF(AND(YEAR(SepSun1+28)=CalendarYear,MONTH(SepSun1+28)=9),SepSun1+28,""))</f>
        <v>43366</v>
      </c>
      <c r="Z39" s="12"/>
      <c r="AA39" s="4"/>
    </row>
    <row r="40" spans="1:27" ht="15" customHeight="1">
      <c r="A40" s="4"/>
      <c r="B40" s="11"/>
      <c r="C40" s="36">
        <f>IF(DAY(JulSun1)=1,IF(AND(YEAR(JulSun1+22)=CalendarYear,MONTH(JulSun1+22)=7),JulSun1+22,""),IF(AND(YEAR(JulSun1+29)=CalendarYear,MONTH(JulSun1+29)=7),JulSun1+29,""))</f>
        <v>43304</v>
      </c>
      <c r="D40" s="36">
        <f>IF(DAY(JulSun1)=1,IF(AND(YEAR(JulSun1+23)=CalendarYear,MONTH(JulSun1+23)=7),JulSun1+23,""),IF(AND(YEAR(JulSun1+30)=CalendarYear,MONTH(JulSun1+30)=7),JulSun1+30,""))</f>
        <v>43305</v>
      </c>
      <c r="E40" s="36">
        <f>IF(DAY(JulSun1)=1,IF(AND(YEAR(JulSun1+24)=CalendarYear,MONTH(JulSun1+24)=7),JulSun1+24,""),IF(AND(YEAR(JulSun1+31)=CalendarYear,MONTH(JulSun1+31)=7),JulSun1+31,""))</f>
        <v>43306</v>
      </c>
      <c r="F40" s="36">
        <f>IF(DAY(JulSun1)=1,IF(AND(YEAR(JulSun1+25)=CalendarYear,MONTH(JulSun1+25)=7),JulSun1+25,""),IF(AND(YEAR(JulSun1+32)=CalendarYear,MONTH(JulSun1+32)=7),JulSun1+32,""))</f>
        <v>43307</v>
      </c>
      <c r="G40" s="36">
        <f>IF(DAY(JulSun1)=1,IF(AND(YEAR(JulSun1+26)=CalendarYear,MONTH(JulSun1+26)=7),JulSun1+26,""),IF(AND(YEAR(JulSun1+33)=CalendarYear,MONTH(JulSun1+33)=7),JulSun1+33,""))</f>
        <v>43308</v>
      </c>
      <c r="H40" s="34">
        <f>IF(DAY(JulSun1)=1,IF(AND(YEAR(JulSun1+27)=CalendarYear,MONTH(JulSun1+27)=7),JulSun1+27,""),IF(AND(YEAR(JulSun1+34)=CalendarYear,MONTH(JulSun1+34)=7),JulSun1+34,""))</f>
        <v>43309</v>
      </c>
      <c r="I40" s="34">
        <f>IF(DAY(JulSun1)=1,IF(AND(YEAR(JulSun1+28)=CalendarYear,MONTH(JulSun1+28)=7),JulSun1+28,""),IF(AND(YEAR(JulSun1+35)=CalendarYear,MONTH(JulSun1+35)=7),JulSun1+35,""))</f>
        <v>43310</v>
      </c>
      <c r="J40" s="27"/>
      <c r="K40" s="36">
        <f>IF(DAY(AugSun1)=1,IF(AND(YEAR(AugSun1+22)=CalendarYear,MONTH(AugSun1+22)=8),AugSun1+22,""),IF(AND(YEAR(AugSun1+29)=CalendarYear,MONTH(AugSun1+29)=8),AugSun1+29,""))</f>
        <v>43339</v>
      </c>
      <c r="L40" s="36">
        <f>IF(DAY(AugSun1)=1,IF(AND(YEAR(AugSun1+23)=CalendarYear,MONTH(AugSun1+23)=8),AugSun1+23,""),IF(AND(YEAR(AugSun1+30)=CalendarYear,MONTH(AugSun1+30)=8),AugSun1+30,""))</f>
        <v>43340</v>
      </c>
      <c r="M40" s="36">
        <f>IF(DAY(AugSun1)=1,IF(AND(YEAR(AugSun1+24)=CalendarYear,MONTH(AugSun1+24)=8),AugSun1+24,""),IF(AND(YEAR(AugSun1+31)=CalendarYear,MONTH(AugSun1+31)=8),AugSun1+31,""))</f>
        <v>43341</v>
      </c>
      <c r="N40" s="36">
        <f>IF(DAY(AugSun1)=1,IF(AND(YEAR(AugSun1+25)=CalendarYear,MONTH(AugSun1+25)=8),AugSun1+25,""),IF(AND(YEAR(AugSun1+32)=CalendarYear,MONTH(AugSun1+32)=8),AugSun1+32,""))</f>
        <v>43342</v>
      </c>
      <c r="O40" s="36">
        <f>IF(DAY(AugSun1)=1,IF(AND(YEAR(AugSun1+26)=CalendarYear,MONTH(AugSun1+26)=8),AugSun1+26,""),IF(AND(YEAR(AugSun1+33)=CalendarYear,MONTH(AugSun1+33)=8),AugSun1+33,""))</f>
        <v>43343</v>
      </c>
      <c r="P40" s="36">
        <f>IF(DAY(AugSun1)=1,IF(AND(YEAR(AugSun1+27)=CalendarYear,MONTH(AugSun1+27)=8),AugSun1+27,""),IF(AND(YEAR(AugSun1+34)=CalendarYear,MONTH(AugSun1+34)=8),AugSun1+34,""))</f>
      </c>
      <c r="Q40" s="36">
        <f>IF(DAY(AugSun1)=1,IF(AND(YEAR(AugSun1+28)=CalendarYear,MONTH(AugSun1+28)=8),AugSun1+28,""),IF(AND(YEAR(AugSun1+35)=CalendarYear,MONTH(AugSun1+35)=8),AugSun1+35,""))</f>
      </c>
      <c r="R40" s="38"/>
      <c r="S40" s="36">
        <f>IF(DAY(SepSun1)=1,IF(AND(YEAR(SepSun1+22)=CalendarYear,MONTH(SepSun1+22)=9),SepSun1+22,""),IF(AND(YEAR(SepSun1+29)=CalendarYear,MONTH(SepSun1+29)=9),SepSun1+29,""))</f>
        <v>43367</v>
      </c>
      <c r="T40" s="36">
        <f>IF(DAY(SepSun1)=1,IF(AND(YEAR(SepSun1+23)=CalendarYear,MONTH(SepSun1+23)=9),SepSun1+23,""),IF(AND(YEAR(SepSun1+30)=CalendarYear,MONTH(SepSun1+30)=9),SepSun1+30,""))</f>
        <v>43368</v>
      </c>
      <c r="U40" s="36">
        <f>IF(DAY(SepSun1)=1,IF(AND(YEAR(SepSun1+24)=CalendarYear,MONTH(SepSun1+24)=9),SepSun1+24,""),IF(AND(YEAR(SepSun1+31)=CalendarYear,MONTH(SepSun1+31)=9),SepSun1+31,""))</f>
        <v>43369</v>
      </c>
      <c r="V40" s="36">
        <f>IF(DAY(SepSun1)=1,IF(AND(YEAR(SepSun1+25)=CalendarYear,MONTH(SepSun1+25)=9),SepSun1+25,""),IF(AND(YEAR(SepSun1+32)=CalendarYear,MONTH(SepSun1+32)=9),SepSun1+32,""))</f>
        <v>43370</v>
      </c>
      <c r="W40" s="36">
        <f>IF(DAY(SepSun1)=1,IF(AND(YEAR(SepSun1+26)=CalendarYear,MONTH(SepSun1+26)=9),SepSun1+26,""),IF(AND(YEAR(SepSun1+33)=CalendarYear,MONTH(SepSun1+33)=9),SepSun1+33,""))</f>
        <v>43371</v>
      </c>
      <c r="X40" s="34">
        <f>IF(DAY(SepSun1)=1,IF(AND(YEAR(SepSun1+27)=CalendarYear,MONTH(SepSun1+27)=9),SepSun1+27,""),IF(AND(YEAR(SepSun1+34)=CalendarYear,MONTH(SepSun1+34)=9),SepSun1+34,""))</f>
        <v>43372</v>
      </c>
      <c r="Y40" s="34">
        <f>IF(DAY(SepSun1)=1,IF(AND(YEAR(SepSun1+28)=CalendarYear,MONTH(SepSun1+28)=9),SepSun1+28,""),IF(AND(YEAR(SepSun1+35)=CalendarYear,MONTH(SepSun1+35)=9),SepSun1+35,""))</f>
        <v>43373</v>
      </c>
      <c r="Z40" s="12"/>
      <c r="AA40" s="4"/>
    </row>
    <row r="41" spans="1:27" ht="15.75" customHeight="1">
      <c r="A41" s="4"/>
      <c r="B41" s="12"/>
      <c r="C41" s="36">
        <f>IF(DAY(JulSun1)=1,IF(AND(YEAR(JulSun1+29)=CalendarYear,MONTH(JulSun1+29)=7),JulSun1+29,""),IF(AND(YEAR(JulSun1+36)=CalendarYear,MONTH(JulSun1+36)=7),JulSun1+36,""))</f>
        <v>43311</v>
      </c>
      <c r="D41" s="36">
        <f>IF(DAY(JulSun1)=1,IF(AND(YEAR(JulSun1+30)=CalendarYear,MONTH(JulSun1+30)=7),JulSun1+30,""),IF(AND(YEAR(JulSun1+37)=CalendarYear,MONTH(JulSun1+37)=7),JulSun1+37,""))</f>
        <v>43312</v>
      </c>
      <c r="E41" s="36">
        <f>IF(DAY(JulSun1)=1,IF(AND(YEAR(JulSun1+31)=CalendarYear,MONTH(JulSun1+31)=7),JulSun1+31,""),IF(AND(YEAR(JulSun1+38)=CalendarYear,MONTH(JulSun1+38)=7),JulSun1+38,""))</f>
      </c>
      <c r="F41" s="36">
        <f>IF(DAY(JulSun1)=1,IF(AND(YEAR(JulSun1+32)=CalendarYear,MONTH(JulSun1+32)=7),JulSun1+32,""),IF(AND(YEAR(JulSun1+39)=CalendarYear,MONTH(JulSun1+39)=7),JulSun1+39,""))</f>
      </c>
      <c r="G41" s="36">
        <f>IF(DAY(JulSun1)=1,IF(AND(YEAR(JulSun1+33)=CalendarYear,MONTH(JulSun1+33)=7),JulSun1+33,""),IF(AND(YEAR(JulSun1+40)=CalendarYear,MONTH(JulSun1+40)=7),JulSun1+40,""))</f>
      </c>
      <c r="H41" s="36">
        <f>IF(DAY(JulSun1)=1,IF(AND(YEAR(JulSun1+34)=CalendarYear,MONTH(JulSun1+34)=7),JulSun1+34,""),IF(AND(YEAR(JulSun1+41)=CalendarYear,MONTH(JulSun1+41)=7),JulSun1+41,""))</f>
      </c>
      <c r="I41" s="36">
        <f>IF(DAY(JulSun1)=1,IF(AND(YEAR(JulSun1+35)=CalendarYear,MONTH(JulSun1+35)=7),JulSun1+35,""),IF(AND(YEAR(JulSun1+42)=CalendarYear,MONTH(JulSun1+42)=7),JulSun1+42,""))</f>
      </c>
      <c r="J41" s="27"/>
      <c r="K41" s="36">
        <f>IF(DAY(AugSun1)=1,IF(AND(YEAR(AugSun1+29)=CalendarYear,MONTH(AugSun1+29)=8),AugSun1+29,""),IF(AND(YEAR(AugSun1+36)=CalendarYear,MONTH(AugSun1+36)=8),AugSun1+36,""))</f>
      </c>
      <c r="L41" s="36">
        <f>IF(DAY(AugSun1)=1,IF(AND(YEAR(AugSun1+30)=CalendarYear,MONTH(AugSun1+30)=8),AugSun1+30,""),IF(AND(YEAR(AugSun1+37)=CalendarYear,MONTH(AugSun1+37)=8),AugSun1+37,""))</f>
      </c>
      <c r="M41" s="36">
        <f>IF(DAY(AugSun1)=1,IF(AND(YEAR(AugSun1+31)=CalendarYear,MONTH(AugSun1+31)=8),AugSun1+31,""),IF(AND(YEAR(AugSun1+38)=CalendarYear,MONTH(AugSun1+38)=8),AugSun1+38,""))</f>
      </c>
      <c r="N41" s="36">
        <f>IF(DAY(AugSun1)=1,IF(AND(YEAR(AugSun1+32)=CalendarYear,MONTH(AugSun1+32)=8),AugSun1+32,""),IF(AND(YEAR(AugSun1+39)=CalendarYear,MONTH(AugSun1+39)=8),AugSun1+39,""))</f>
      </c>
      <c r="O41" s="36">
        <f>IF(DAY(AugSun1)=1,IF(AND(YEAR(AugSun1+33)=CalendarYear,MONTH(AugSun1+33)=8),AugSun1+33,""),IF(AND(YEAR(AugSun1+40)=CalendarYear,MONTH(AugSun1+40)=8),AugSun1+40,""))</f>
      </c>
      <c r="P41" s="36">
        <f>IF(DAY(AugSun1)=1,IF(AND(YEAR(AugSun1+34)=CalendarYear,MONTH(AugSun1+34)=8),AugSun1+34,""),IF(AND(YEAR(AugSun1+41)=CalendarYear,MONTH(AugSun1+41)=8),AugSun1+41,""))</f>
      </c>
      <c r="Q41" s="36">
        <f>IF(DAY(AugSun1)=1,IF(AND(YEAR(AugSun1+35)=CalendarYear,MONTH(AugSun1+35)=8),AugSun1+35,""),IF(AND(YEAR(AugSun1+42)=CalendarYear,MONTH(AugSun1+42)=8),AugSun1+42,""))</f>
      </c>
      <c r="R41" s="38"/>
      <c r="S41" s="36">
        <f>IF(DAY(SepSun1)=1,IF(AND(YEAR(SepSun1+29)=CalendarYear,MONTH(SepSun1+29)=9),SepSun1+29,""),IF(AND(YEAR(SepSun1+36)=CalendarYear,MONTH(SepSun1+36)=9),SepSun1+36,""))</f>
      </c>
      <c r="T41" s="36">
        <f>IF(DAY(SepSun1)=1,IF(AND(YEAR(SepSun1+30)=CalendarYear,MONTH(SepSun1+30)=9),SepSun1+30,""),IF(AND(YEAR(SepSun1+37)=CalendarYear,MONTH(SepSun1+37)=9),SepSun1+37,""))</f>
      </c>
      <c r="U41" s="36">
        <f>IF(DAY(SepSun1)=1,IF(AND(YEAR(SepSun1+31)=CalendarYear,MONTH(SepSun1+31)=9),SepSun1+31,""),IF(AND(YEAR(SepSun1+38)=CalendarYear,MONTH(SepSun1+38)=9),SepSun1+38,""))</f>
      </c>
      <c r="V41" s="36">
        <f>IF(DAY(SepSun1)=1,IF(AND(YEAR(SepSun1+32)=CalendarYear,MONTH(SepSun1+32)=9),SepSun1+32,""),IF(AND(YEAR(SepSun1+39)=CalendarYear,MONTH(SepSun1+39)=9),SepSun1+39,""))</f>
      </c>
      <c r="W41" s="36">
        <f>IF(DAY(SepSun1)=1,IF(AND(YEAR(SepSun1+33)=CalendarYear,MONTH(SepSun1+33)=9),SepSun1+33,""),IF(AND(YEAR(SepSun1+40)=CalendarYear,MONTH(SepSun1+40)=9),SepSun1+40,""))</f>
      </c>
      <c r="X41" s="36">
        <f>IF(DAY(SepSun1)=1,IF(AND(YEAR(SepSun1+34)=CalendarYear,MONTH(SepSun1+34)=9),SepSun1+34,""),IF(AND(YEAR(SepSun1+41)=CalendarYear,MONTH(SepSun1+41)=9),SepSun1+41,""))</f>
      </c>
      <c r="Y41" s="36">
        <f>IF(DAY(SepSun1)=1,IF(AND(YEAR(SepSun1+35)=CalendarYear,MONTH(SepSun1+35)=9),SepSun1+35,""),IF(AND(YEAR(SepSun1+42)=CalendarYear,MONTH(SepSun1+42)=9),SepSun1+42,""))</f>
      </c>
      <c r="Z41" s="12"/>
      <c r="AA41" s="4"/>
    </row>
    <row r="42" spans="1:27" ht="15" customHeight="1">
      <c r="A42" s="4"/>
      <c r="B42" s="56"/>
      <c r="C42" s="54"/>
      <c r="D42" s="54"/>
      <c r="E42" s="54"/>
      <c r="F42" s="54"/>
      <c r="G42" s="54"/>
      <c r="H42" s="54"/>
      <c r="I42" s="54"/>
      <c r="J42" s="54"/>
      <c r="K42" s="55"/>
      <c r="L42" s="55"/>
      <c r="M42" s="55"/>
      <c r="N42" s="55"/>
      <c r="O42" s="55"/>
      <c r="P42" s="55"/>
      <c r="Q42" s="55"/>
      <c r="R42" s="54"/>
      <c r="S42" s="36"/>
      <c r="T42" s="36"/>
      <c r="U42" s="55"/>
      <c r="V42" s="55"/>
      <c r="W42" s="55"/>
      <c r="X42" s="55"/>
      <c r="Y42" s="55"/>
      <c r="Z42" s="56"/>
      <c r="AA42" s="4"/>
    </row>
    <row r="43" spans="1:27" ht="15" customHeight="1">
      <c r="A43" s="4"/>
      <c r="B43" s="56"/>
      <c r="C43" s="77" t="s">
        <v>34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56"/>
      <c r="AA43" s="4"/>
    </row>
    <row r="44" spans="1:27" ht="15" customHeight="1">
      <c r="A44" s="4"/>
      <c r="B44" s="56"/>
      <c r="C44" s="78" t="s">
        <v>31</v>
      </c>
      <c r="D44" s="79"/>
      <c r="E44" s="79"/>
      <c r="F44" s="79"/>
      <c r="G44" s="80"/>
      <c r="H44" s="81">
        <v>176</v>
      </c>
      <c r="I44" s="81"/>
      <c r="J44" s="82"/>
      <c r="K44" s="83">
        <v>184</v>
      </c>
      <c r="L44" s="83"/>
      <c r="M44" s="83"/>
      <c r="N44" s="83"/>
      <c r="O44" s="83"/>
      <c r="P44" s="83"/>
      <c r="Q44" s="83"/>
      <c r="R44" s="84"/>
      <c r="S44" s="83">
        <v>160</v>
      </c>
      <c r="T44" s="83"/>
      <c r="U44" s="83"/>
      <c r="V44" s="83"/>
      <c r="W44" s="83"/>
      <c r="X44" s="83"/>
      <c r="Y44" s="83"/>
      <c r="Z44" s="56"/>
      <c r="AA44" s="4"/>
    </row>
    <row r="45" spans="1:27" ht="15" customHeight="1">
      <c r="A45" s="4"/>
      <c r="B45" s="56"/>
      <c r="C45" s="78" t="s">
        <v>32</v>
      </c>
      <c r="D45" s="79"/>
      <c r="E45" s="79"/>
      <c r="F45" s="79"/>
      <c r="G45" s="80"/>
      <c r="H45" s="81">
        <v>158.4</v>
      </c>
      <c r="I45" s="81"/>
      <c r="J45" s="82"/>
      <c r="K45" s="83">
        <v>165.6</v>
      </c>
      <c r="L45" s="83"/>
      <c r="M45" s="83"/>
      <c r="N45" s="83"/>
      <c r="O45" s="83"/>
      <c r="P45" s="83"/>
      <c r="Q45" s="83"/>
      <c r="R45" s="84"/>
      <c r="S45" s="83">
        <v>144</v>
      </c>
      <c r="T45" s="83"/>
      <c r="U45" s="83"/>
      <c r="V45" s="83"/>
      <c r="W45" s="83"/>
      <c r="X45" s="83"/>
      <c r="Y45" s="83"/>
      <c r="Z45" s="56"/>
      <c r="AA45" s="4"/>
    </row>
    <row r="46" spans="1:31" ht="15" customHeight="1">
      <c r="A46" s="4"/>
      <c r="B46" s="56"/>
      <c r="C46" s="78" t="s">
        <v>33</v>
      </c>
      <c r="D46" s="79"/>
      <c r="E46" s="79"/>
      <c r="F46" s="79"/>
      <c r="G46" s="80"/>
      <c r="H46" s="81">
        <v>105.6</v>
      </c>
      <c r="I46" s="81"/>
      <c r="J46" s="82"/>
      <c r="K46" s="83">
        <v>110.4</v>
      </c>
      <c r="L46" s="83"/>
      <c r="M46" s="83"/>
      <c r="N46" s="83"/>
      <c r="O46" s="83"/>
      <c r="P46" s="83"/>
      <c r="Q46" s="83"/>
      <c r="R46" s="84"/>
      <c r="S46" s="83">
        <v>96</v>
      </c>
      <c r="T46" s="83"/>
      <c r="U46" s="83"/>
      <c r="V46" s="83"/>
      <c r="W46" s="83"/>
      <c r="X46" s="83"/>
      <c r="Y46" s="83"/>
      <c r="Z46" s="56"/>
      <c r="AA46" s="4"/>
      <c r="AE46" s="64"/>
    </row>
    <row r="47" spans="1:27" ht="15" customHeight="1">
      <c r="A47" s="4"/>
      <c r="B47" s="12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12"/>
      <c r="AA47" s="4"/>
    </row>
    <row r="48" spans="1:27" ht="15" customHeight="1">
      <c r="A48" s="4"/>
      <c r="B48" s="12"/>
      <c r="C48" s="68" t="s">
        <v>9</v>
      </c>
      <c r="D48" s="76"/>
      <c r="E48" s="76"/>
      <c r="F48" s="76"/>
      <c r="G48" s="76"/>
      <c r="H48" s="76"/>
      <c r="I48" s="76"/>
      <c r="J48" s="63"/>
      <c r="K48" s="68" t="s">
        <v>10</v>
      </c>
      <c r="L48" s="76"/>
      <c r="M48" s="76"/>
      <c r="N48" s="76"/>
      <c r="O48" s="76"/>
      <c r="P48" s="76"/>
      <c r="Q48" s="76"/>
      <c r="R48" s="63"/>
      <c r="S48" s="68" t="s">
        <v>11</v>
      </c>
      <c r="T48" s="76"/>
      <c r="U48" s="76"/>
      <c r="V48" s="76"/>
      <c r="W48" s="76"/>
      <c r="X48" s="76"/>
      <c r="Y48" s="76"/>
      <c r="Z48" s="12"/>
      <c r="AA48" s="4"/>
    </row>
    <row r="49" spans="1:27" ht="15" customHeight="1">
      <c r="A49" s="4"/>
      <c r="B49" s="12"/>
      <c r="C49" s="72" t="s">
        <v>26</v>
      </c>
      <c r="D49" s="72"/>
      <c r="E49" s="72"/>
      <c r="F49" s="72"/>
      <c r="G49" s="72"/>
      <c r="H49" s="72"/>
      <c r="I49" s="72"/>
      <c r="J49" s="60"/>
      <c r="K49" s="72" t="s">
        <v>22</v>
      </c>
      <c r="L49" s="72"/>
      <c r="M49" s="72"/>
      <c r="N49" s="72"/>
      <c r="O49" s="72"/>
      <c r="P49" s="72"/>
      <c r="Q49" s="72"/>
      <c r="R49" s="60"/>
      <c r="S49" s="72" t="s">
        <v>27</v>
      </c>
      <c r="T49" s="72"/>
      <c r="U49" s="72"/>
      <c r="V49" s="72"/>
      <c r="W49" s="72"/>
      <c r="X49" s="72"/>
      <c r="Y49" s="72"/>
      <c r="Z49" s="12"/>
      <c r="AA49" s="4"/>
    </row>
    <row r="50" spans="1:27" ht="15" customHeight="1">
      <c r="A50" s="4"/>
      <c r="B50" s="12"/>
      <c r="C50" s="32" t="s">
        <v>12</v>
      </c>
      <c r="D50" s="32" t="s">
        <v>13</v>
      </c>
      <c r="E50" s="32" t="s">
        <v>14</v>
      </c>
      <c r="F50" s="32" t="s">
        <v>15</v>
      </c>
      <c r="G50" s="32" t="s">
        <v>12</v>
      </c>
      <c r="H50" s="32" t="s">
        <v>14</v>
      </c>
      <c r="I50" s="32" t="s">
        <v>13</v>
      </c>
      <c r="J50" s="27"/>
      <c r="K50" s="32" t="s">
        <v>12</v>
      </c>
      <c r="L50" s="32" t="s">
        <v>13</v>
      </c>
      <c r="M50" s="32" t="s">
        <v>14</v>
      </c>
      <c r="N50" s="32" t="s">
        <v>15</v>
      </c>
      <c r="O50" s="32" t="s">
        <v>12</v>
      </c>
      <c r="P50" s="32" t="s">
        <v>14</v>
      </c>
      <c r="Q50" s="32" t="s">
        <v>13</v>
      </c>
      <c r="R50" s="27"/>
      <c r="S50" s="32" t="s">
        <v>12</v>
      </c>
      <c r="T50" s="32" t="s">
        <v>13</v>
      </c>
      <c r="U50" s="32" t="s">
        <v>14</v>
      </c>
      <c r="V50" s="32" t="s">
        <v>15</v>
      </c>
      <c r="W50" s="32" t="s">
        <v>12</v>
      </c>
      <c r="X50" s="32" t="s">
        <v>14</v>
      </c>
      <c r="Y50" s="32" t="s">
        <v>13</v>
      </c>
      <c r="Z50" s="12"/>
      <c r="AA50" s="4"/>
    </row>
    <row r="51" spans="1:27" ht="15" customHeight="1">
      <c r="A51" s="4"/>
      <c r="B51" s="12"/>
      <c r="C51" s="36">
        <f>IF(DAY(OctSun1)=1,"",IF(AND(YEAR(OctSun1+1)=CalendarYear,MONTH(OctSun1+1)=10),OctSun1+1,""))</f>
        <v>43374</v>
      </c>
      <c r="D51" s="36">
        <f>IF(DAY(OctSun1)=1,"",IF(AND(YEAR(OctSun1+2)=CalendarYear,MONTH(OctSun1+2)=10),OctSun1+2,""))</f>
        <v>43375</v>
      </c>
      <c r="E51" s="36">
        <f>IF(DAY(OctSun1)=1,"",IF(AND(YEAR(OctSun1+3)=CalendarYear,MONTH(OctSun1+3)=10),OctSun1+3,""))</f>
        <v>43376</v>
      </c>
      <c r="F51" s="36">
        <f>IF(DAY(OctSun1)=1,"",IF(AND(YEAR(OctSun1+4)=CalendarYear,MONTH(OctSun1+4)=10),OctSun1+4,""))</f>
        <v>43377</v>
      </c>
      <c r="G51" s="36">
        <f>IF(DAY(OctSun1)=1,"",IF(AND(YEAR(OctSun1+5)=CalendarYear,MONTH(OctSun1+5)=10),OctSun1+5,""))</f>
        <v>43378</v>
      </c>
      <c r="H51" s="34">
        <f>IF(DAY(OctSun1)=1,"",IF(AND(YEAR(OctSun1+6)=CalendarYear,MONTH(OctSun1+6)=10),OctSun1+6,""))</f>
        <v>43379</v>
      </c>
      <c r="I51" s="34">
        <f>IF(DAY(OctSun1)=1,IF(AND(YEAR(OctSun1)=CalendarYear,MONTH(OctSun1)=10),OctSun1,""),IF(AND(YEAR(OctSun1+7)=CalendarYear,MONTH(OctSun1+7)=10),OctSun1+7,""))</f>
        <v>43380</v>
      </c>
      <c r="J51" s="27"/>
      <c r="K51" s="36">
        <f>IF(DAY(NovSun1)=1,"",IF(AND(YEAR(NovSun1+1)=CalendarYear,MONTH(NovSun1+1)=11),NovSun1+1,""))</f>
      </c>
      <c r="L51" s="36">
        <f>IF(DAY(NovSun1)=1,"",IF(AND(YEAR(NovSun1+2)=CalendarYear,MONTH(NovSun1+2)=11),NovSun1+2,""))</f>
      </c>
      <c r="M51" s="36">
        <f>IF(DAY(NovSun1)=1,"",IF(AND(YEAR(NovSun1+3)=CalendarYear,MONTH(NovSun1+3)=11),NovSun1+3,""))</f>
      </c>
      <c r="N51" s="36">
        <f>IF(DAY(NovSun1)=1,"",IF(AND(YEAR(NovSun1+4)=CalendarYear,MONTH(NovSun1+4)=11),NovSun1+4,""))</f>
        <v>43405</v>
      </c>
      <c r="O51" s="36">
        <f>IF(DAY(NovSun1)=1,"",IF(AND(YEAR(NovSun1+5)=CalendarYear,MONTH(NovSun1+5)=11),NovSun1+5,""))</f>
        <v>43406</v>
      </c>
      <c r="P51" s="34">
        <f>IF(DAY(NovSun1)=1,"",IF(AND(YEAR(NovSun1+6)=CalendarYear,MONTH(NovSun1+6)=11),NovSun1+6,""))</f>
        <v>43407</v>
      </c>
      <c r="Q51" s="33">
        <f>IF(DAY(NovSun1)=1,IF(AND(YEAR(NovSun1)=CalendarYear,MONTH(NovSun1)=11),NovSun1,""),IF(AND(YEAR(NovSun1+7)=CalendarYear,MONTH(NovSun1+7)=11),NovSun1+7,""))</f>
        <v>43408</v>
      </c>
      <c r="R51" s="27"/>
      <c r="S51" s="36">
        <f>IF(DAY(DecSun1)=1,"",IF(AND(YEAR(DecSun1+1)=CalendarYear,MONTH(DecSun1+1)=12),DecSun1+1,""))</f>
      </c>
      <c r="T51" s="36">
        <f>IF(DAY(DecSun1)=1,"",IF(AND(YEAR(DecSun1+2)=CalendarYear,MONTH(DecSun1+2)=12),DecSun1+2,""))</f>
      </c>
      <c r="U51" s="36">
        <f>IF(DAY(DecSun1)=1,"",IF(AND(YEAR(DecSun1+3)=CalendarYear,MONTH(DecSun1+3)=12),DecSun1+3,""))</f>
      </c>
      <c r="V51" s="36">
        <f>IF(DAY(DecSun1)=1,"",IF(AND(YEAR(DecSun1+4)=CalendarYear,MONTH(DecSun1+4)=12),DecSun1+4,""))</f>
      </c>
      <c r="W51" s="36">
        <f>IF(DAY(DecSun1)=1,"",IF(AND(YEAR(DecSun1+5)=CalendarYear,MONTH(DecSun1+5)=12),DecSun1+5,""))</f>
      </c>
      <c r="X51" s="34">
        <f>IF(DAY(DecSun1)=1,"",IF(AND(YEAR(DecSun1+6)=CalendarYear,MONTH(DecSun1+6)=12),DecSun1+6,""))</f>
        <v>43435</v>
      </c>
      <c r="Y51" s="34">
        <f>IF(DAY(DecSun1)=1,IF(AND(YEAR(DecSun1)=CalendarYear,MONTH(DecSun1)=12),DecSun1,""),IF(AND(YEAR(DecSun1+7)=CalendarYear,MONTH(DecSun1+7)=12),DecSun1+7,""))</f>
        <v>43436</v>
      </c>
      <c r="Z51" s="12"/>
      <c r="AA51" s="4"/>
    </row>
    <row r="52" spans="1:27" ht="15" customHeight="1">
      <c r="A52" s="4"/>
      <c r="B52" s="12"/>
      <c r="C52" s="36">
        <f>IF(DAY(OctSun1)=1,IF(AND(YEAR(OctSun1+1)=CalendarYear,MONTH(OctSun1+1)=10),OctSun1+1,""),IF(AND(YEAR(OctSun1+8)=CalendarYear,MONTH(OctSun1+8)=10),OctSun1+8,""))</f>
        <v>43381</v>
      </c>
      <c r="D52" s="36">
        <f>IF(DAY(OctSun1)=1,IF(AND(YEAR(OctSun1+2)=CalendarYear,MONTH(OctSun1+2)=10),OctSun1+2,""),IF(AND(YEAR(OctSun1+9)=CalendarYear,MONTH(OctSun1+9)=10),OctSun1+9,""))</f>
        <v>43382</v>
      </c>
      <c r="E52" s="36">
        <f>IF(DAY(OctSun1)=1,IF(AND(YEAR(OctSun1+3)=CalendarYear,MONTH(OctSun1+3)=10),OctSun1+3,""),IF(AND(YEAR(OctSun1+10)=CalendarYear,MONTH(OctSun1+10)=10),OctSun1+10,""))</f>
        <v>43383</v>
      </c>
      <c r="F52" s="36">
        <f>IF(DAY(OctSun1)=1,IF(AND(YEAR(OctSun1+4)=CalendarYear,MONTH(OctSun1+4)=10),OctSun1+4,""),IF(AND(YEAR(OctSun1+11)=CalendarYear,MONTH(OctSun1+11)=10),OctSun1+11,""))</f>
        <v>43384</v>
      </c>
      <c r="G52" s="36">
        <f>IF(DAY(OctSun1)=1,IF(AND(YEAR(OctSun1+5)=CalendarYear,MONTH(OctSun1+5)=10),OctSun1+5,""),IF(AND(YEAR(OctSun1+12)=CalendarYear,MONTH(OctSun1+12)=10),OctSun1+12,""))</f>
        <v>43385</v>
      </c>
      <c r="H52" s="34">
        <f>IF(DAY(OctSun1)=1,IF(AND(YEAR(OctSun1+6)=CalendarYear,MONTH(OctSun1+6)=10),OctSun1+6,""),IF(AND(YEAR(OctSun1+13)=CalendarYear,MONTH(OctSun1+13)=10),OctSun1+13,""))</f>
        <v>43386</v>
      </c>
      <c r="I52" s="34">
        <f>IF(DAY(OctSun1)=1,IF(AND(YEAR(OctSun1+7)=CalendarYear,MONTH(OctSun1+7)=10),OctSun1+7,""),IF(AND(YEAR(OctSun1+14)=CalendarYear,MONTH(OctSun1+14)=10),OctSun1+14,""))</f>
        <v>43387</v>
      </c>
      <c r="J52" s="27"/>
      <c r="K52" s="34">
        <f>IF(DAY(NovSun1)=1,IF(AND(YEAR(NovSun1+1)=CalendarYear,MONTH(NovSun1+1)=11),NovSun1+1,""),IF(AND(YEAR(NovSun1+8)=CalendarYear,MONTH(NovSun1+8)=11),NovSun1+8,""))</f>
        <v>43409</v>
      </c>
      <c r="L52" s="36">
        <f>IF(DAY(NovSun1)=1,IF(AND(YEAR(NovSun1+2)=CalendarYear,MONTH(NovSun1+2)=11),NovSun1+2,""),IF(AND(YEAR(NovSun1+9)=CalendarYear,MONTH(NovSun1+9)=11),NovSun1+9,""))</f>
        <v>43410</v>
      </c>
      <c r="M52" s="36">
        <f>IF(DAY(NovSun1)=1,IF(AND(YEAR(NovSun1+3)=CalendarYear,MONTH(NovSun1+3)=11),NovSun1+3,""),IF(AND(YEAR(NovSun1+10)=CalendarYear,MONTH(NovSun1+10)=11),NovSun1+10,""))</f>
        <v>43411</v>
      </c>
      <c r="N52" s="36">
        <f>IF(DAY(NovSun1)=1,IF(AND(YEAR(NovSun1+4)=CalendarYear,MONTH(NovSun1+4)=11),NovSun1+4,""),IF(AND(YEAR(NovSun1+11)=CalendarYear,MONTH(NovSun1+11)=11),NovSun1+11,""))</f>
        <v>43412</v>
      </c>
      <c r="O52" s="36">
        <f>IF(DAY(NovSun1)=1,IF(AND(YEAR(NovSun1+5)=CalendarYear,MONTH(NovSun1+5)=11),NovSun1+5,""),IF(AND(YEAR(NovSun1+12)=CalendarYear,MONTH(NovSun1+12)=11),NovSun1+12,""))</f>
        <v>43413</v>
      </c>
      <c r="P52" s="34">
        <f>IF(DAY(NovSun1)=1,IF(AND(YEAR(NovSun1+6)=CalendarYear,MONTH(NovSun1+6)=11),NovSun1+6,""),IF(AND(YEAR(NovSun1+13)=CalendarYear,MONTH(NovSun1+13)=11),NovSun1+13,""))</f>
        <v>43414</v>
      </c>
      <c r="Q52" s="34">
        <f>IF(DAY(NovSun1)=1,IF(AND(YEAR(NovSun1+7)=CalendarYear,MONTH(NovSun1+7)=11),NovSun1+7,""),IF(AND(YEAR(NovSun1+14)=CalendarYear,MONTH(NovSun1+14)=11),NovSun1+14,""))</f>
        <v>43415</v>
      </c>
      <c r="R52" s="27"/>
      <c r="S52" s="36">
        <f>IF(DAY(DecSun1)=1,IF(AND(YEAR(DecSun1+1)=CalendarYear,MONTH(DecSun1+1)=12),DecSun1+1,""),IF(AND(YEAR(DecSun1+8)=CalendarYear,MONTH(DecSun1+8)=12),DecSun1+8,""))</f>
        <v>43437</v>
      </c>
      <c r="T52" s="36">
        <f>IF(DAY(DecSun1)=1,IF(AND(YEAR(DecSun1+2)=CalendarYear,MONTH(DecSun1+2)=12),DecSun1+2,""),IF(AND(YEAR(DecSun1+9)=CalendarYear,MONTH(DecSun1+9)=12),DecSun1+9,""))</f>
        <v>43438</v>
      </c>
      <c r="U52" s="36">
        <f>IF(DAY(DecSun1)=1,IF(AND(YEAR(DecSun1+3)=CalendarYear,MONTH(DecSun1+3)=12),DecSun1+3,""),IF(AND(YEAR(DecSun1+10)=CalendarYear,MONTH(DecSun1+10)=12),DecSun1+10,""))</f>
        <v>43439</v>
      </c>
      <c r="V52" s="36">
        <f>IF(DAY(DecSun1)=1,IF(AND(YEAR(DecSun1+4)=CalendarYear,MONTH(DecSun1+4)=12),DecSun1+4,""),IF(AND(YEAR(DecSun1+11)=CalendarYear,MONTH(DecSun1+11)=12),DecSun1+11,""))</f>
        <v>43440</v>
      </c>
      <c r="W52" s="36">
        <f>IF(DAY(DecSun1)=1,IF(AND(YEAR(DecSun1+5)=CalendarYear,MONTH(DecSun1+5)=12),DecSun1+5,""),IF(AND(YEAR(DecSun1+12)=CalendarYear,MONTH(DecSun1+12)=12),DecSun1+12,""))</f>
        <v>43441</v>
      </c>
      <c r="X52" s="34">
        <f>IF(DAY(DecSun1)=1,IF(AND(YEAR(DecSun1+6)=CalendarYear,MONTH(DecSun1+6)=12),DecSun1+6,""),IF(AND(YEAR(DecSun1+13)=CalendarYear,MONTH(DecSun1+13)=12),DecSun1+13,""))</f>
        <v>43442</v>
      </c>
      <c r="Y52" s="34">
        <f>IF(DAY(DecSun1)=1,IF(AND(YEAR(DecSun1+7)=CalendarYear,MONTH(DecSun1+7)=12),DecSun1+7,""),IF(AND(YEAR(DecSun1+14)=CalendarYear,MONTH(DecSun1+14)=12),DecSun1+14,""))</f>
        <v>43443</v>
      </c>
      <c r="Z52" s="12"/>
      <c r="AA52" s="4"/>
    </row>
    <row r="53" spans="1:27" ht="15" customHeight="1">
      <c r="A53" s="4"/>
      <c r="B53" s="12"/>
      <c r="C53" s="36">
        <f>IF(DAY(OctSun1)=1,IF(AND(YEAR(OctSun1+8)=CalendarYear,MONTH(OctSun1+8)=10),OctSun1+8,""),IF(AND(YEAR(OctSun1+15)=CalendarYear,MONTH(OctSun1+15)=10),OctSun1+15,""))</f>
        <v>43388</v>
      </c>
      <c r="D53" s="36">
        <f>IF(DAY(OctSun1)=1,IF(AND(YEAR(OctSun1+9)=CalendarYear,MONTH(OctSun1+9)=10),OctSun1+9,""),IF(AND(YEAR(OctSun1+16)=CalendarYear,MONTH(OctSun1+16)=10),OctSun1+16,""))</f>
        <v>43389</v>
      </c>
      <c r="E53" s="36">
        <f>IF(DAY(OctSun1)=1,IF(AND(YEAR(OctSun1+10)=CalendarYear,MONTH(OctSun1+10)=10),OctSun1+10,""),IF(AND(YEAR(OctSun1+17)=CalendarYear,MONTH(OctSun1+17)=10),OctSun1+17,""))</f>
        <v>43390</v>
      </c>
      <c r="F53" s="36">
        <f>IF(DAY(OctSun1)=1,IF(AND(YEAR(OctSun1+11)=CalendarYear,MONTH(OctSun1+11)=10),OctSun1+11,""),IF(AND(YEAR(OctSun1+18)=CalendarYear,MONTH(OctSun1+18)=10),OctSun1+18,""))</f>
        <v>43391</v>
      </c>
      <c r="G53" s="36">
        <f>IF(DAY(OctSun1)=1,IF(AND(YEAR(OctSun1+12)=CalendarYear,MONTH(OctSun1+12)=10),OctSun1+12,""),IF(AND(YEAR(OctSun1+19)=CalendarYear,MONTH(OctSun1+19)=10),OctSun1+19,""))</f>
        <v>43392</v>
      </c>
      <c r="H53" s="34">
        <f>IF(DAY(OctSun1)=1,IF(AND(YEAR(OctSun1+13)=CalendarYear,MONTH(OctSun1+13)=10),OctSun1+13,""),IF(AND(YEAR(OctSun1+20)=CalendarYear,MONTH(OctSun1+20)=10),OctSun1+20,""))</f>
        <v>43393</v>
      </c>
      <c r="I53" s="34">
        <f>IF(DAY(OctSun1)=1,IF(AND(YEAR(OctSun1+14)=CalendarYear,MONTH(OctSun1+14)=10),OctSun1+14,""),IF(AND(YEAR(OctSun1+21)=CalendarYear,MONTH(OctSun1+21)=10),OctSun1+21,""))</f>
        <v>43394</v>
      </c>
      <c r="J53" s="27"/>
      <c r="K53" s="36">
        <f>IF(DAY(NovSun1)=1,IF(AND(YEAR(NovSun1+8)=CalendarYear,MONTH(NovSun1+8)=11),NovSun1+8,""),IF(AND(YEAR(NovSun1+15)=CalendarYear,MONTH(NovSun1+15)=11),NovSun1+15,""))</f>
        <v>43416</v>
      </c>
      <c r="L53" s="36">
        <f>IF(DAY(NovSun1)=1,IF(AND(YEAR(NovSun1+9)=CalendarYear,MONTH(NovSun1+9)=11),NovSun1+9,""),IF(AND(YEAR(NovSun1+16)=CalendarYear,MONTH(NovSun1+16)=11),NovSun1+16,""))</f>
        <v>43417</v>
      </c>
      <c r="M53" s="36">
        <f>IF(DAY(NovSun1)=1,IF(AND(YEAR(NovSun1+10)=CalendarYear,MONTH(NovSun1+10)=11),NovSun1+10,""),IF(AND(YEAR(NovSun1+17)=CalendarYear,MONTH(NovSun1+17)=11),NovSun1+17,""))</f>
        <v>43418</v>
      </c>
      <c r="N53" s="36">
        <f>IF(DAY(NovSun1)=1,IF(AND(YEAR(NovSun1+11)=CalendarYear,MONTH(NovSun1+11)=11),NovSun1+11,""),IF(AND(YEAR(NovSun1+18)=CalendarYear,MONTH(NovSun1+18)=11),NovSun1+18,""))</f>
        <v>43419</v>
      </c>
      <c r="O53" s="36">
        <f>IF(DAY(NovSun1)=1,IF(AND(YEAR(NovSun1+12)=CalendarYear,MONTH(NovSun1+12)=11),NovSun1+12,""),IF(AND(YEAR(NovSun1+19)=CalendarYear,MONTH(NovSun1+19)=11),NovSun1+19,""))</f>
        <v>43420</v>
      </c>
      <c r="P53" s="34">
        <f>IF(DAY(NovSun1)=1,IF(AND(YEAR(NovSun1+13)=CalendarYear,MONTH(NovSun1+13)=11),NovSun1+13,""),IF(AND(YEAR(NovSun1+20)=CalendarYear,MONTH(NovSun1+20)=11),NovSun1+20,""))</f>
        <v>43421</v>
      </c>
      <c r="Q53" s="34">
        <f>IF(DAY(NovSun1)=1,IF(AND(YEAR(NovSun1+14)=CalendarYear,MONTH(NovSun1+14)=11),NovSun1+14,""),IF(AND(YEAR(NovSun1+21)=CalendarYear,MONTH(NovSun1+21)=11),NovSun1+21,""))</f>
        <v>43422</v>
      </c>
      <c r="R53" s="27"/>
      <c r="S53" s="36">
        <f>IF(DAY(DecSun1)=1,IF(AND(YEAR(DecSun1+8)=CalendarYear,MONTH(DecSun1+8)=12),DecSun1+8,""),IF(AND(YEAR(DecSun1+15)=CalendarYear,MONTH(DecSun1+15)=12),DecSun1+15,""))</f>
        <v>43444</v>
      </c>
      <c r="T53" s="36">
        <f>IF(DAY(DecSun1)=1,IF(AND(YEAR(DecSun1+9)=CalendarYear,MONTH(DecSun1+9)=12),DecSun1+9,""),IF(AND(YEAR(DecSun1+16)=CalendarYear,MONTH(DecSun1+16)=12),DecSun1+16,""))</f>
        <v>43445</v>
      </c>
      <c r="U53" s="36">
        <f>IF(DAY(DecSun1)=1,IF(AND(YEAR(DecSun1+10)=CalendarYear,MONTH(DecSun1+10)=12),DecSun1+10,""),IF(AND(YEAR(DecSun1+17)=CalendarYear,MONTH(DecSun1+17)=12),DecSun1+17,""))</f>
        <v>43446</v>
      </c>
      <c r="V53" s="36">
        <f>IF(DAY(DecSun1)=1,IF(AND(YEAR(DecSun1+11)=CalendarYear,MONTH(DecSun1+11)=12),DecSun1+11,""),IF(AND(YEAR(DecSun1+18)=CalendarYear,MONTH(DecSun1+18)=12),DecSun1+18,""))</f>
        <v>43447</v>
      </c>
      <c r="W53" s="36">
        <f>IF(DAY(DecSun1)=1,IF(AND(YEAR(DecSun1+12)=CalendarYear,MONTH(DecSun1+12)=12),DecSun1+12,""),IF(AND(YEAR(DecSun1+19)=CalendarYear,MONTH(DecSun1+19)=12),DecSun1+19,""))</f>
        <v>43448</v>
      </c>
      <c r="X53" s="34">
        <f>IF(DAY(DecSun1)=1,IF(AND(YEAR(DecSun1+13)=CalendarYear,MONTH(DecSun1+13)=12),DecSun1+13,""),IF(AND(YEAR(DecSun1+20)=CalendarYear,MONTH(DecSun1+20)=12),DecSun1+20,""))</f>
        <v>43449</v>
      </c>
      <c r="Y53" s="34">
        <f>IF(DAY(DecSun1)=1,IF(AND(YEAR(DecSun1+14)=CalendarYear,MONTH(DecSun1+14)=12),DecSun1+14,""),IF(AND(YEAR(DecSun1+21)=CalendarYear,MONTH(DecSun1+21)=12),DecSun1+21,""))</f>
        <v>43450</v>
      </c>
      <c r="Z53" s="12"/>
      <c r="AA53" s="4"/>
    </row>
    <row r="54" spans="1:27" ht="15" customHeight="1">
      <c r="A54" s="4"/>
      <c r="B54" s="12"/>
      <c r="C54" s="36">
        <f>IF(DAY(OctSun1)=1,IF(AND(YEAR(OctSun1+15)=CalendarYear,MONTH(OctSun1+15)=10),OctSun1+15,""),IF(AND(YEAR(OctSun1+22)=CalendarYear,MONTH(OctSun1+22)=10),OctSun1+22,""))</f>
        <v>43395</v>
      </c>
      <c r="D54" s="36">
        <f>IF(DAY(OctSun1)=1,IF(AND(YEAR(OctSun1+16)=CalendarYear,MONTH(OctSun1+16)=10),OctSun1+16,""),IF(AND(YEAR(OctSun1+23)=CalendarYear,MONTH(OctSun1+23)=10),OctSun1+23,""))</f>
        <v>43396</v>
      </c>
      <c r="E54" s="36">
        <f>IF(DAY(OctSun1)=1,IF(AND(YEAR(OctSun1+17)=CalendarYear,MONTH(OctSun1+17)=10),OctSun1+17,""),IF(AND(YEAR(OctSun1+24)=CalendarYear,MONTH(OctSun1+24)=10),OctSun1+24,""))</f>
        <v>43397</v>
      </c>
      <c r="F54" s="36">
        <f>IF(DAY(OctSun1)=1,IF(AND(YEAR(OctSun1+18)=CalendarYear,MONTH(OctSun1+18)=10),OctSun1+18,""),IF(AND(YEAR(OctSun1+25)=CalendarYear,MONTH(OctSun1+25)=10),OctSun1+25,""))</f>
        <v>43398</v>
      </c>
      <c r="G54" s="36">
        <f>IF(DAY(OctSun1)=1,IF(AND(YEAR(OctSun1+19)=CalendarYear,MONTH(OctSun1+19)=10),OctSun1+19,""),IF(AND(YEAR(OctSun1+26)=CalendarYear,MONTH(OctSun1+26)=10),OctSun1+26,""))</f>
        <v>43399</v>
      </c>
      <c r="H54" s="34">
        <f>IF(DAY(OctSun1)=1,IF(AND(YEAR(OctSun1+20)=CalendarYear,MONTH(OctSun1+20)=10),OctSun1+20,""),IF(AND(YEAR(OctSun1+27)=CalendarYear,MONTH(OctSun1+27)=10),OctSun1+27,""))</f>
        <v>43400</v>
      </c>
      <c r="I54" s="34">
        <f>IF(DAY(OctSun1)=1,IF(AND(YEAR(OctSun1+21)=CalendarYear,MONTH(OctSun1+21)=10),OctSun1+21,""),IF(AND(YEAR(OctSun1+28)=CalendarYear,MONTH(OctSun1+28)=10),OctSun1+28,""))</f>
        <v>43401</v>
      </c>
      <c r="J54" s="27"/>
      <c r="K54" s="36">
        <f>IF(DAY(NovSun1)=1,IF(AND(YEAR(NovSun1+15)=CalendarYear,MONTH(NovSun1+15)=11),NovSun1+15,""),IF(AND(YEAR(NovSun1+22)=CalendarYear,MONTH(NovSun1+22)=11),NovSun1+22,""))</f>
        <v>43423</v>
      </c>
      <c r="L54" s="36">
        <f>IF(DAY(NovSun1)=1,IF(AND(YEAR(NovSun1+16)=CalendarYear,MONTH(NovSun1+16)=11),NovSun1+16,""),IF(AND(YEAR(NovSun1+23)=CalendarYear,MONTH(NovSun1+23)=11),NovSun1+23,""))</f>
        <v>43424</v>
      </c>
      <c r="M54" s="36">
        <f>IF(DAY(NovSun1)=1,IF(AND(YEAR(NovSun1+17)=CalendarYear,MONTH(NovSun1+17)=11),NovSun1+17,""),IF(AND(YEAR(NovSun1+24)=CalendarYear,MONTH(NovSun1+24)=11),NovSun1+24,""))</f>
        <v>43425</v>
      </c>
      <c r="N54" s="36">
        <f>IF(DAY(NovSun1)=1,IF(AND(YEAR(NovSun1+18)=CalendarYear,MONTH(NovSun1+18)=11),NovSun1+18,""),IF(AND(YEAR(NovSun1+25)=CalendarYear,MONTH(NovSun1+25)=11),NovSun1+25,""))</f>
        <v>43426</v>
      </c>
      <c r="O54" s="36">
        <f>IF(DAY(NovSun1)=1,IF(AND(YEAR(NovSun1+19)=CalendarYear,MONTH(NovSun1+19)=11),NovSun1+19,""),IF(AND(YEAR(NovSun1+26)=CalendarYear,MONTH(NovSun1+26)=11),NovSun1+26,""))</f>
        <v>43427</v>
      </c>
      <c r="P54" s="34">
        <f>IF(DAY(NovSun1)=1,IF(AND(YEAR(NovSun1+20)=CalendarYear,MONTH(NovSun1+20)=11),NovSun1+20,""),IF(AND(YEAR(NovSun1+27)=CalendarYear,MONTH(NovSun1+27)=11),NovSun1+27,""))</f>
        <v>43428</v>
      </c>
      <c r="Q54" s="34">
        <f>IF(DAY(NovSun1)=1,IF(AND(YEAR(NovSun1+21)=CalendarYear,MONTH(NovSun1+21)=11),NovSun1+21,""),IF(AND(YEAR(NovSun1+28)=CalendarYear,MONTH(NovSun1+28)=11),NovSun1+28,""))</f>
        <v>43429</v>
      </c>
      <c r="R54" s="27"/>
      <c r="S54" s="36">
        <f>IF(DAY(DecSun1)=1,IF(AND(YEAR(DecSun1+15)=CalendarYear,MONTH(DecSun1+15)=12),DecSun1+15,""),IF(AND(YEAR(DecSun1+22)=CalendarYear,MONTH(DecSun1+22)=12),DecSun1+22,""))</f>
        <v>43451</v>
      </c>
      <c r="T54" s="36">
        <f>IF(DAY(DecSun1)=1,IF(AND(YEAR(DecSun1+16)=CalendarYear,MONTH(DecSun1+16)=12),DecSun1+16,""),IF(AND(YEAR(DecSun1+23)=CalendarYear,MONTH(DecSun1+23)=12),DecSun1+23,""))</f>
        <v>43452</v>
      </c>
      <c r="U54" s="36">
        <f>IF(DAY(DecSun1)=1,IF(AND(YEAR(DecSun1+17)=CalendarYear,MONTH(DecSun1+17)=12),DecSun1+17,""),IF(AND(YEAR(DecSun1+24)=CalendarYear,MONTH(DecSun1+24)=12),DecSun1+24,""))</f>
        <v>43453</v>
      </c>
      <c r="V54" s="36">
        <f>IF(DAY(DecSun1)=1,IF(AND(YEAR(DecSun1+18)=CalendarYear,MONTH(DecSun1+18)=12),DecSun1+18,""),IF(AND(YEAR(DecSun1+25)=CalendarYear,MONTH(DecSun1+25)=12),DecSun1+25,""))</f>
        <v>43454</v>
      </c>
      <c r="W54" s="36">
        <f>IF(DAY(DecSun1)=1,IF(AND(YEAR(DecSun1+19)=CalendarYear,MONTH(DecSun1+19)=12),DecSun1+19,""),IF(AND(YEAR(DecSun1+26)=CalendarYear,MONTH(DecSun1+26)=12),DecSun1+26,""))</f>
        <v>43455</v>
      </c>
      <c r="X54" s="34">
        <f>IF(DAY(DecSun1)=1,IF(AND(YEAR(DecSun1+20)=CalendarYear,MONTH(DecSun1+20)=12),DecSun1+20,""),IF(AND(YEAR(DecSun1+27)=CalendarYear,MONTH(DecSun1+27)=12),DecSun1+27,""))</f>
        <v>43456</v>
      </c>
      <c r="Y54" s="34">
        <f>IF(DAY(DecSun1)=1,IF(AND(YEAR(DecSun1+21)=CalendarYear,MONTH(DecSun1+21)=12),DecSun1+21,""),IF(AND(YEAR(DecSun1+28)=CalendarYear,MONTH(DecSun1+28)=12),DecSun1+28,""))</f>
        <v>43457</v>
      </c>
      <c r="Z54" s="12"/>
      <c r="AA54" s="4"/>
    </row>
    <row r="55" spans="1:27" ht="15" customHeight="1">
      <c r="A55" s="4"/>
      <c r="B55" s="12"/>
      <c r="C55" s="36">
        <f>IF(DAY(OctSun1)=1,IF(AND(YEAR(OctSun1+22)=CalendarYear,MONTH(OctSun1+22)=10),OctSun1+22,""),IF(AND(YEAR(OctSun1+29)=CalendarYear,MONTH(OctSun1+29)=10),OctSun1+29,""))</f>
        <v>43402</v>
      </c>
      <c r="D55" s="36">
        <f>IF(DAY(OctSun1)=1,IF(AND(YEAR(OctSun1+23)=CalendarYear,MONTH(OctSun1+23)=10),OctSun1+23,""),IF(AND(YEAR(OctSun1+30)=CalendarYear,MONTH(OctSun1+30)=10),OctSun1+30,""))</f>
        <v>43403</v>
      </c>
      <c r="E55" s="36">
        <f>IF(DAY(OctSun1)=1,IF(AND(YEAR(OctSun1+24)=CalendarYear,MONTH(OctSun1+24)=10),OctSun1+24,""),IF(AND(YEAR(OctSun1+31)=CalendarYear,MONTH(OctSun1+31)=10),OctSun1+31,""))</f>
        <v>43404</v>
      </c>
      <c r="F55" s="36">
        <f>IF(DAY(OctSun1)=1,IF(AND(YEAR(OctSun1+25)=CalendarYear,MONTH(OctSun1+25)=10),OctSun1+25,""),IF(AND(YEAR(OctSun1+32)=CalendarYear,MONTH(OctSun1+32)=10),OctSun1+32,""))</f>
      </c>
      <c r="G55" s="36">
        <f>IF(DAY(OctSun1)=1,IF(AND(YEAR(OctSun1+26)=CalendarYear,MONTH(OctSun1+26)=10),OctSun1+26,""),IF(AND(YEAR(OctSun1+33)=CalendarYear,MONTH(OctSun1+33)=10),OctSun1+33,""))</f>
      </c>
      <c r="H55" s="36">
        <f>IF(DAY(OctSun1)=1,IF(AND(YEAR(OctSun1+27)=CalendarYear,MONTH(OctSun1+27)=10),OctSun1+27,""),IF(AND(YEAR(OctSun1+34)=CalendarYear,MONTH(OctSun1+34)=10),OctSun1+34,""))</f>
      </c>
      <c r="I55" s="36">
        <f>IF(DAY(OctSun1)=1,IF(AND(YEAR(OctSun1+28)=CalendarYear,MONTH(OctSun1+28)=10),OctSun1+28,""),IF(AND(YEAR(OctSun1+35)=CalendarYear,MONTH(OctSun1+35)=10),OctSun1+35,""))</f>
      </c>
      <c r="J55" s="27"/>
      <c r="K55" s="36">
        <f>IF(DAY(NovSun1)=1,IF(AND(YEAR(NovSun1+22)=CalendarYear,MONTH(NovSun1+22)=11),NovSun1+22,""),IF(AND(YEAR(NovSun1+29)=CalendarYear,MONTH(NovSun1+29)=11),NovSun1+29,""))</f>
        <v>43430</v>
      </c>
      <c r="L55" s="36">
        <f>IF(DAY(NovSun1)=1,IF(AND(YEAR(NovSun1+23)=CalendarYear,MONTH(NovSun1+23)=11),NovSun1+23,""),IF(AND(YEAR(NovSun1+30)=CalendarYear,MONTH(NovSun1+30)=11),NovSun1+30,""))</f>
        <v>43431</v>
      </c>
      <c r="M55" s="36">
        <f>IF(DAY(NovSun1)=1,IF(AND(YEAR(NovSun1+24)=CalendarYear,MONTH(NovSun1+24)=11),NovSun1+24,""),IF(AND(YEAR(NovSun1+31)=CalendarYear,MONTH(NovSun1+31)=11),NovSun1+31,""))</f>
        <v>43432</v>
      </c>
      <c r="N55" s="36">
        <f>IF(DAY(NovSun1)=1,IF(AND(YEAR(NovSun1+25)=CalendarYear,MONTH(NovSun1+25)=11),NovSun1+25,""),IF(AND(YEAR(NovSun1+32)=CalendarYear,MONTH(NovSun1+32)=11),NovSun1+32,""))</f>
        <v>43433</v>
      </c>
      <c r="O55" s="36">
        <f>IF(DAY(NovSun1)=1,IF(AND(YEAR(NovSun1+26)=CalendarYear,MONTH(NovSun1+26)=11),NovSun1+26,""),IF(AND(YEAR(NovSun1+33)=CalendarYear,MONTH(NovSun1+33)=11),NovSun1+33,""))</f>
        <v>43434</v>
      </c>
      <c r="P55" s="36">
        <f>IF(DAY(NovSun1)=1,IF(AND(YEAR(NovSun1+27)=CalendarYear,MONTH(NovSun1+27)=11),NovSun1+27,""),IF(AND(YEAR(NovSun1+34)=CalendarYear,MONTH(NovSun1+34)=11),NovSun1+34,""))</f>
      </c>
      <c r="Q55" s="36">
        <f>IF(DAY(NovSun1)=1,IF(AND(YEAR(NovSun1+28)=CalendarYear,MONTH(NovSun1+28)=11),NovSun1+28,""),IF(AND(YEAR(NovSun1+35)=CalendarYear,MONTH(NovSun1+35)=11),NovSun1+35,""))</f>
      </c>
      <c r="R55" s="27"/>
      <c r="S55" s="36">
        <f>IF(DAY(DecSun1)=1,IF(AND(YEAR(DecSun1+22)=CalendarYear,MONTH(DecSun1+22)=12),DecSun1+22,""),IF(AND(YEAR(DecSun1+29)=CalendarYear,MONTH(DecSun1+29)=12),DecSun1+29,""))</f>
        <v>43458</v>
      </c>
      <c r="T55" s="36">
        <f>IF(DAY(DecSun1)=1,IF(AND(YEAR(DecSun1+23)=CalendarYear,MONTH(DecSun1+23)=12),DecSun1+23,""),IF(AND(YEAR(DecSun1+30)=CalendarYear,MONTH(DecSun1+30)=12),DecSun1+30,""))</f>
        <v>43459</v>
      </c>
      <c r="U55" s="36">
        <f>IF(DAY(DecSun1)=1,IF(AND(YEAR(DecSun1+24)=CalendarYear,MONTH(DecSun1+24)=12),DecSun1+24,""),IF(AND(YEAR(DecSun1+31)=CalendarYear,MONTH(DecSun1+31)=12),DecSun1+31,""))</f>
        <v>43460</v>
      </c>
      <c r="V55" s="36">
        <f>IF(DAY(DecSun1)=1,IF(AND(YEAR(DecSun1+25)=CalendarYear,MONTH(DecSun1+25)=12),DecSun1+25,""),IF(AND(YEAR(DecSun1+32)=CalendarYear,MONTH(DecSun1+32)=12),DecSun1+32,""))</f>
        <v>43461</v>
      </c>
      <c r="W55" s="36">
        <f>IF(DAY(DecSun1)=1,IF(AND(YEAR(DecSun1+26)=CalendarYear,MONTH(DecSun1+26)=12),DecSun1+26,""),IF(AND(YEAR(DecSun1+33)=CalendarYear,MONTH(DecSun1+33)=12),DecSun1+33,""))</f>
        <v>43462</v>
      </c>
      <c r="X55" s="42">
        <f>IF(DAY(DecSun1)=1,IF(AND(YEAR(DecSun1+27)=CalendarYear,MONTH(DecSun1+27)=12),DecSun1+27,""),IF(AND(YEAR(DecSun1+34)=CalendarYear,MONTH(DecSun1+34)=12),DecSun1+34,""))</f>
        <v>43463</v>
      </c>
      <c r="Y55" s="34">
        <f>IF(DAY(DecSun1)=1,IF(AND(YEAR(DecSun1+28)=CalendarYear,MONTH(DecSun1+28)=12),DecSun1+28,""),IF(AND(YEAR(DecSun1+35)=CalendarYear,MONTH(DecSun1+35)=12),DecSun1+35,""))</f>
        <v>43464</v>
      </c>
      <c r="Z55" s="12"/>
      <c r="AA55" s="4"/>
    </row>
    <row r="56" spans="1:27" ht="15" customHeight="1">
      <c r="A56" s="4"/>
      <c r="B56" s="56"/>
      <c r="C56" s="54"/>
      <c r="D56" s="54"/>
      <c r="E56" s="54"/>
      <c r="F56" s="54"/>
      <c r="G56" s="54"/>
      <c r="H56" s="54"/>
      <c r="I56" s="54"/>
      <c r="J56" s="54"/>
      <c r="K56" s="55">
        <f>IF(DAY(NovSun1)=1,IF(AND(YEAR(NovSun1+29)=CalendarYear,MONTH(NovSun1+29)=11),NovSun1+29,""),IF(AND(YEAR(NovSun1+36)=CalendarYear,MONTH(NovSun1+36)=11),NovSun1+36,""))</f>
      </c>
      <c r="L56" s="55">
        <f>IF(DAY(NovSun1)=1,IF(AND(YEAR(NovSun1+30)=CalendarYear,MONTH(NovSun1+30)=11),NovSun1+30,""),IF(AND(YEAR(NovSun1+37)=CalendarYear,MONTH(NovSun1+37)=11),NovSun1+37,""))</f>
      </c>
      <c r="M56" s="55">
        <f>IF(DAY(NovSun1)=1,IF(AND(YEAR(NovSun1+31)=CalendarYear,MONTH(NovSun1+31)=11),NovSun1+31,""),IF(AND(YEAR(NovSun1+38)=CalendarYear,MONTH(NovSun1+38)=11),NovSun1+38,""))</f>
      </c>
      <c r="N56" s="55">
        <f>IF(DAY(NovSun1)=1,IF(AND(YEAR(NovSun1+32)=CalendarYear,MONTH(NovSun1+32)=11),NovSun1+32,""),IF(AND(YEAR(NovSun1+39)=CalendarYear,MONTH(NovSun1+39)=11),NovSun1+39,""))</f>
      </c>
      <c r="O56" s="55">
        <f>IF(DAY(NovSun1)=1,IF(AND(YEAR(NovSun1+33)=CalendarYear,MONTH(NovSun1+33)=11),NovSun1+33,""),IF(AND(YEAR(NovSun1+40)=CalendarYear,MONTH(NovSun1+40)=11),NovSun1+40,""))</f>
      </c>
      <c r="P56" s="55">
        <f>IF(DAY(NovSun1)=1,IF(AND(YEAR(NovSun1+34)=CalendarYear,MONTH(NovSun1+34)=11),NovSun1+34,""),IF(AND(YEAR(NovSun1+41)=CalendarYear,MONTH(NovSun1+41)=11),NovSun1+41,""))</f>
      </c>
      <c r="Q56" s="55">
        <f>IF(DAY(NovSun1)=1,IF(AND(YEAR(NovSun1+35)=CalendarYear,MONTH(NovSun1+35)=11),NovSun1+35,""),IF(AND(YEAR(NovSun1+42)=CalendarYear,MONTH(NovSun1+42)=11),NovSun1+42,""))</f>
      </c>
      <c r="R56" s="54"/>
      <c r="S56" s="34">
        <f>IF(DAY(DecSun1)=1,IF(AND(YEAR(DecSun1+29)=CalendarYear,MONTH(DecSun1+29)=12),DecSun1+29,""),IF(AND(YEAR(DecSun1+36)=CalendarYear,MONTH(DecSun1+36)=12),DecSun1+36,""))</f>
        <v>43465</v>
      </c>
      <c r="T56" s="55">
        <f>IF(DAY(DecSun1)=1,IF(AND(YEAR(DecSun1+30)=CalendarYear,MONTH(DecSun1+30)=12),DecSun1+30,""),IF(AND(YEAR(DecSun1+37)=CalendarYear,MONTH(DecSun1+37)=12),DecSun1+37,""))</f>
      </c>
      <c r="U56" s="55">
        <f>IF(DAY(DecSun1)=1,IF(AND(YEAR(DecSun1+31)=CalendarYear,MONTH(DecSun1+31)=12),DecSun1+31,""),IF(AND(YEAR(DecSun1+38)=CalendarYear,MONTH(DecSun1+38)=12),DecSun1+38,""))</f>
      </c>
      <c r="V56" s="55">
        <f>IF(DAY(DecSun1)=1,IF(AND(YEAR(DecSun1+32)=CalendarYear,MONTH(DecSun1+32)=12),DecSun1+32,""),IF(AND(YEAR(DecSun1+39)=CalendarYear,MONTH(DecSun1+39)=12),DecSun1+39,""))</f>
      </c>
      <c r="W56" s="55">
        <f>IF(DAY(DecSun1)=1,IF(AND(YEAR(DecSun1+33)=CalendarYear,MONTH(DecSun1+33)=12),DecSun1+33,""),IF(AND(YEAR(DecSun1+40)=CalendarYear,MONTH(DecSun1+40)=12),DecSun1+40,""))</f>
      </c>
      <c r="X56" s="55">
        <f>IF(DAY(DecSun1)=1,IF(AND(YEAR(DecSun1+34)=CalendarYear,MONTH(DecSun1+34)=12),DecSun1+34,""),IF(AND(YEAR(DecSun1+41)=CalendarYear,MONTH(DecSun1+41)=12),DecSun1+41,""))</f>
      </c>
      <c r="Y56" s="55">
        <f>IF(DAY(DecSun1)=1,IF(AND(YEAR(DecSun1+35)=CalendarYear,MONTH(DecSun1+35)=12),DecSun1+35,""),IF(AND(YEAR(DecSun1+42)=CalendarYear,MONTH(DecSun1+42)=12),DecSun1+42,""))</f>
      </c>
      <c r="Z56" s="56"/>
      <c r="AA56" s="4"/>
    </row>
    <row r="57" spans="1:27" ht="15" customHeight="1">
      <c r="A57" s="4"/>
      <c r="B57" s="56"/>
      <c r="C57" s="54"/>
      <c r="D57" s="54"/>
      <c r="E57" s="54"/>
      <c r="F57" s="54"/>
      <c r="G57" s="54"/>
      <c r="H57" s="54"/>
      <c r="I57" s="54"/>
      <c r="J57" s="54"/>
      <c r="K57" s="55"/>
      <c r="L57" s="55"/>
      <c r="M57" s="55"/>
      <c r="N57" s="55"/>
      <c r="O57" s="55"/>
      <c r="P57" s="55"/>
      <c r="Q57" s="55"/>
      <c r="R57" s="54"/>
      <c r="S57" s="36"/>
      <c r="T57" s="36"/>
      <c r="U57" s="55"/>
      <c r="V57" s="55"/>
      <c r="W57" s="55"/>
      <c r="X57" s="55"/>
      <c r="Y57" s="55"/>
      <c r="Z57" s="56"/>
      <c r="AA57" s="4"/>
    </row>
    <row r="58" spans="1:27" ht="15" customHeight="1">
      <c r="A58" s="4"/>
      <c r="B58" s="56"/>
      <c r="C58" s="77" t="s">
        <v>34</v>
      </c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56"/>
      <c r="AA58" s="4"/>
    </row>
    <row r="59" spans="1:27" ht="15" customHeight="1">
      <c r="A59" s="4"/>
      <c r="B59" s="56"/>
      <c r="C59" s="78" t="s">
        <v>31</v>
      </c>
      <c r="D59" s="79"/>
      <c r="E59" s="79"/>
      <c r="F59" s="79"/>
      <c r="G59" s="80"/>
      <c r="H59" s="81">
        <v>184</v>
      </c>
      <c r="I59" s="81"/>
      <c r="J59" s="82"/>
      <c r="K59" s="83">
        <v>168</v>
      </c>
      <c r="L59" s="83"/>
      <c r="M59" s="83"/>
      <c r="N59" s="83"/>
      <c r="O59" s="83"/>
      <c r="P59" s="83"/>
      <c r="Q59" s="83"/>
      <c r="R59" s="82"/>
      <c r="S59" s="83">
        <v>167</v>
      </c>
      <c r="T59" s="83"/>
      <c r="U59" s="83"/>
      <c r="V59" s="83"/>
      <c r="W59" s="83"/>
      <c r="X59" s="83"/>
      <c r="Y59" s="83"/>
      <c r="Z59" s="56"/>
      <c r="AA59" s="4"/>
    </row>
    <row r="60" spans="1:27" ht="15" customHeight="1">
      <c r="A60" s="4"/>
      <c r="B60" s="56"/>
      <c r="C60" s="78" t="s">
        <v>32</v>
      </c>
      <c r="D60" s="79"/>
      <c r="E60" s="79"/>
      <c r="F60" s="79"/>
      <c r="G60" s="80"/>
      <c r="H60" s="81">
        <v>165.6</v>
      </c>
      <c r="I60" s="81"/>
      <c r="J60" s="82"/>
      <c r="K60" s="83">
        <v>151.2</v>
      </c>
      <c r="L60" s="83"/>
      <c r="M60" s="83"/>
      <c r="N60" s="83"/>
      <c r="O60" s="83"/>
      <c r="P60" s="83"/>
      <c r="Q60" s="83"/>
      <c r="R60" s="82"/>
      <c r="S60" s="83">
        <v>150.2</v>
      </c>
      <c r="T60" s="83"/>
      <c r="U60" s="83"/>
      <c r="V60" s="83"/>
      <c r="W60" s="83"/>
      <c r="X60" s="83"/>
      <c r="Y60" s="83"/>
      <c r="Z60" s="56"/>
      <c r="AA60" s="4"/>
    </row>
    <row r="61" spans="1:27" ht="15" customHeight="1">
      <c r="A61" s="4"/>
      <c r="B61" s="56"/>
      <c r="C61" s="78" t="s">
        <v>33</v>
      </c>
      <c r="D61" s="79"/>
      <c r="E61" s="79"/>
      <c r="F61" s="79"/>
      <c r="G61" s="80"/>
      <c r="H61" s="81">
        <v>110.4</v>
      </c>
      <c r="I61" s="81"/>
      <c r="J61" s="82"/>
      <c r="K61" s="83">
        <v>100.8</v>
      </c>
      <c r="L61" s="83"/>
      <c r="M61" s="83"/>
      <c r="N61" s="83"/>
      <c r="O61" s="83"/>
      <c r="P61" s="83"/>
      <c r="Q61" s="83"/>
      <c r="R61" s="82"/>
      <c r="S61" s="83">
        <v>99.8</v>
      </c>
      <c r="T61" s="83"/>
      <c r="U61" s="83"/>
      <c r="V61" s="83"/>
      <c r="W61" s="83"/>
      <c r="X61" s="83"/>
      <c r="Y61" s="83"/>
      <c r="Z61" s="56"/>
      <c r="AA61" s="4"/>
    </row>
    <row r="62" spans="1:27" ht="15" customHeight="1">
      <c r="A62" s="4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4"/>
    </row>
    <row r="63" spans="1:27" ht="15" customHeight="1">
      <c r="A63" s="4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61"/>
      <c r="Q63" s="8"/>
      <c r="R63" s="8"/>
      <c r="S63" s="8"/>
      <c r="T63" s="8"/>
      <c r="U63" s="8"/>
      <c r="V63" s="8"/>
      <c r="W63" s="8"/>
      <c r="X63" s="8"/>
      <c r="Y63" s="8"/>
      <c r="Z63" s="8"/>
      <c r="AA63" s="4"/>
    </row>
    <row r="64" spans="1:27" ht="15" customHeight="1">
      <c r="A64" s="4"/>
      <c r="B64" s="8"/>
      <c r="C64" s="62"/>
      <c r="D64" s="8"/>
      <c r="E64" s="8"/>
      <c r="F64" s="8"/>
      <c r="G64" s="8"/>
      <c r="H64" s="8"/>
      <c r="I64" s="8"/>
      <c r="J64" s="8"/>
      <c r="K64" s="8"/>
      <c r="L64" s="48" t="s">
        <v>20</v>
      </c>
      <c r="M64" s="49"/>
      <c r="N64" s="46"/>
      <c r="O64" s="8"/>
      <c r="P64" s="61"/>
      <c r="Q64" s="8"/>
      <c r="R64" s="8"/>
      <c r="S64" s="8"/>
      <c r="T64" s="8"/>
      <c r="U64" s="8"/>
      <c r="V64" s="8"/>
      <c r="W64" s="8"/>
      <c r="X64" s="8"/>
      <c r="Y64" s="8"/>
      <c r="Z64" s="8"/>
      <c r="AA64" s="4"/>
    </row>
    <row r="65" spans="1:27" ht="15" customHeight="1">
      <c r="A65" s="4"/>
      <c r="B65" s="8"/>
      <c r="C65" s="8"/>
      <c r="D65" s="8"/>
      <c r="E65" s="8"/>
      <c r="F65" s="51"/>
      <c r="G65" s="50" t="s">
        <v>16</v>
      </c>
      <c r="H65" s="47"/>
      <c r="I65" s="8"/>
      <c r="J65" s="8"/>
      <c r="K65" s="8"/>
      <c r="L65" s="8"/>
      <c r="M65" s="8"/>
      <c r="N65" s="8"/>
      <c r="O65" s="8"/>
      <c r="P65" s="8"/>
      <c r="Q65" s="29"/>
      <c r="R65" s="50" t="s">
        <v>18</v>
      </c>
      <c r="S65" s="47"/>
      <c r="T65" s="8"/>
      <c r="U65" s="8"/>
      <c r="V65" s="8"/>
      <c r="W65" s="8"/>
      <c r="X65" s="8"/>
      <c r="Y65" s="8"/>
      <c r="Z65" s="8"/>
      <c r="AA65" s="4"/>
    </row>
    <row r="66" spans="1:27" ht="15" customHeight="1">
      <c r="A66" s="4"/>
      <c r="B66" s="8"/>
      <c r="C66" s="8"/>
      <c r="D66" s="8"/>
      <c r="E66" s="8"/>
      <c r="F66" s="28"/>
      <c r="G66" s="50" t="s">
        <v>17</v>
      </c>
      <c r="H66" s="47"/>
      <c r="I66" s="8"/>
      <c r="J66" s="8"/>
      <c r="K66" s="8"/>
      <c r="L66" s="8"/>
      <c r="M66" s="8"/>
      <c r="N66" s="8"/>
      <c r="O66" s="8"/>
      <c r="P66" s="8"/>
      <c r="Q66" s="30"/>
      <c r="R66" s="50" t="s">
        <v>19</v>
      </c>
      <c r="S66" s="47"/>
      <c r="T66" s="8"/>
      <c r="U66" s="8"/>
      <c r="V66" s="8"/>
      <c r="W66" s="8"/>
      <c r="X66" s="8"/>
      <c r="Y66" s="8"/>
      <c r="Z66" s="8"/>
      <c r="AA66" s="4"/>
    </row>
    <row r="67" spans="1:27" ht="1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</sheetData>
  <sheetProtection/>
  <mergeCells count="71">
    <mergeCell ref="B1:T1"/>
    <mergeCell ref="U1:W1"/>
    <mergeCell ref="X1:Z1"/>
    <mergeCell ref="C2:Y2"/>
    <mergeCell ref="C3:I3"/>
    <mergeCell ref="K3:Q3"/>
    <mergeCell ref="S3:Y3"/>
    <mergeCell ref="C4:I4"/>
    <mergeCell ref="K4:Q4"/>
    <mergeCell ref="S4:Y4"/>
    <mergeCell ref="C5:I5"/>
    <mergeCell ref="K5:Q5"/>
    <mergeCell ref="S5:Y5"/>
    <mergeCell ref="C18:I18"/>
    <mergeCell ref="K18:Q18"/>
    <mergeCell ref="S18:Y18"/>
    <mergeCell ref="C19:I19"/>
    <mergeCell ref="K19:Q19"/>
    <mergeCell ref="S19:Y19"/>
    <mergeCell ref="C48:I48"/>
    <mergeCell ref="K48:Q48"/>
    <mergeCell ref="S48:Y48"/>
    <mergeCell ref="C49:I49"/>
    <mergeCell ref="K49:Q49"/>
    <mergeCell ref="S49:Y49"/>
    <mergeCell ref="C13:Y13"/>
    <mergeCell ref="C28:Y28"/>
    <mergeCell ref="C43:Y43"/>
    <mergeCell ref="S30:Y30"/>
    <mergeCell ref="S31:Y31"/>
    <mergeCell ref="S16:Y16"/>
    <mergeCell ref="C33:I33"/>
    <mergeCell ref="K33:Q33"/>
    <mergeCell ref="S33:Y33"/>
    <mergeCell ref="C34:I34"/>
    <mergeCell ref="S59:Y59"/>
    <mergeCell ref="H44:I44"/>
    <mergeCell ref="H45:I45"/>
    <mergeCell ref="H46:I46"/>
    <mergeCell ref="C58:Y58"/>
    <mergeCell ref="H29:I29"/>
    <mergeCell ref="H30:I30"/>
    <mergeCell ref="H31:I31"/>
    <mergeCell ref="K29:Q29"/>
    <mergeCell ref="K30:Q30"/>
    <mergeCell ref="H59:I59"/>
    <mergeCell ref="H60:I60"/>
    <mergeCell ref="H61:I61"/>
    <mergeCell ref="K59:Q59"/>
    <mergeCell ref="K60:Q60"/>
    <mergeCell ref="K61:Q61"/>
    <mergeCell ref="K16:Q16"/>
    <mergeCell ref="S14:Y14"/>
    <mergeCell ref="S15:Y15"/>
    <mergeCell ref="S44:Y44"/>
    <mergeCell ref="S45:Y45"/>
    <mergeCell ref="S46:Y46"/>
    <mergeCell ref="K31:Q31"/>
    <mergeCell ref="S29:Y29"/>
    <mergeCell ref="K34:Q34"/>
    <mergeCell ref="S34:Y34"/>
    <mergeCell ref="K44:Q44"/>
    <mergeCell ref="K45:Q45"/>
    <mergeCell ref="K46:Q46"/>
    <mergeCell ref="S60:Y60"/>
    <mergeCell ref="S61:Y61"/>
    <mergeCell ref="H14:I14"/>
    <mergeCell ref="H15:I15"/>
    <mergeCell ref="H16:I16"/>
    <mergeCell ref="K14:Q14"/>
    <mergeCell ref="K15:Q15"/>
  </mergeCells>
  <dataValidations count="1">
    <dataValidation allowBlank="1" showInputMessage="1" showErrorMessage="1" errorTitle="Invalid Year" error="Enter a year from 1900 to 9999, or use the scroll bar to find a year." sqref="U1"/>
  </dataValidations>
  <printOptions horizontalCentered="1" verticalCentered="1"/>
  <pageMargins left="0.5" right="0.5" top="0.5" bottom="0.5" header="0.3" footer="0.3"/>
  <pageSetup fitToHeight="1" fitToWidth="1"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2017-06-25T08:37:44Z</dcterms:created>
  <dcterms:modified xsi:type="dcterms:W3CDTF">2017-06-25T13:02:51Z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TC025512329991</vt:lpwstr>
  </property>
</Properties>
</file>